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11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582\AC\Temp\"/>
    </mc:Choice>
  </mc:AlternateContent>
  <xr:revisionPtr revIDLastSave="0" documentId="8_{6B371044-C872-4BDF-B449-75E68E09A45B}" xr6:coauthVersionLast="47" xr6:coauthVersionMax="47" xr10:uidLastSave="{00000000-0000-0000-0000-000000000000}"/>
  <bookViews>
    <workbookView xWindow="-60" yWindow="-60" windowWidth="15480" windowHeight="11640" tabRatio="974" firstSheet="8" activeTab="8" xr2:uid="{00000000-000D-0000-FFFF-FFFF00000000}"/>
  </bookViews>
  <sheets>
    <sheet name="COSTO_TEMPI_IND_2019" sheetId="21" r:id="rId1"/>
    <sheet name="COSTO_TEMPI_DET_2019" sheetId="22" r:id="rId2"/>
    <sheet name="COSTO_TEMPI_IND_2020" sheetId="19" r:id="rId3"/>
    <sheet name="COSTO_TEMPI_DET_2020" sheetId="20" r:id="rId4"/>
    <sheet name="COSTO_TEMPI_IND_2021" sheetId="16" r:id="rId5"/>
    <sheet name="COSTO_TEMPI_DET_2021" sheetId="18" r:id="rId6"/>
    <sheet name="COSTO_TEMPI_IND_2022" sheetId="13" r:id="rId7"/>
    <sheet name="COSTO_TEMPI_DET_2022" sheetId="14" r:id="rId8"/>
    <sheet name="COSTO_TEMPI_IND_2023" sheetId="9" r:id="rId9"/>
    <sheet name="COSTO_TEMPI_DET_2023" sheetId="12" r:id="rId10"/>
  </sheets>
  <definedNames>
    <definedName name="_xlnm._FilterDatabase" localSheetId="1" hidden="1">COSTO_TEMPI_DET_2019!$A$2:$W$15</definedName>
    <definedName name="_xlnm._FilterDatabase" localSheetId="3" hidden="1">COSTO_TEMPI_DET_2020!$A$2:$W$15</definedName>
    <definedName name="_xlnm._FilterDatabase" localSheetId="5" hidden="1">COSTO_TEMPI_DET_2021!$A$2:$S$2</definedName>
    <definedName name="_xlnm._FilterDatabase" localSheetId="7" hidden="1">COSTO_TEMPI_DET_2022!$A$2:$X$15</definedName>
    <definedName name="_xlnm._FilterDatabase" localSheetId="9" hidden="1">COSTO_TEMPI_DET_2023!$A$2:$Y$15</definedName>
    <definedName name="_xlnm._FilterDatabase" localSheetId="0" hidden="1">COSTO_TEMPI_IND_2019!$A$2:$V$35</definedName>
    <definedName name="_xlnm._FilterDatabase" localSheetId="2" hidden="1">COSTO_TEMPI_IND_2020!$A$2:$V$35</definedName>
    <definedName name="_xlnm._FilterDatabase" localSheetId="4" hidden="1">COSTO_TEMPI_IND_2021!$A$2:$S$2</definedName>
    <definedName name="_xlnm._FilterDatabase" localSheetId="6" hidden="1">COSTO_TEMPI_IND_2022!$A$2:$X$35</definedName>
    <definedName name="_xlnm._FilterDatabase" localSheetId="8" hidden="1">COSTO_TEMPI_IND_2023!$A$2:$X$2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9" l="1"/>
  <c r="Q4" i="9"/>
  <c r="V4" i="9"/>
  <c r="P5" i="9"/>
  <c r="Q5" i="9"/>
  <c r="V5" i="9"/>
  <c r="P6" i="9"/>
  <c r="Q6" i="9"/>
  <c r="V6" i="9"/>
  <c r="P7" i="9"/>
  <c r="Q7" i="9"/>
  <c r="V7" i="9"/>
  <c r="P8" i="9"/>
  <c r="Q8" i="9"/>
  <c r="V8" i="9"/>
  <c r="P9" i="9"/>
  <c r="Q9" i="9"/>
  <c r="V9" i="9"/>
  <c r="P10" i="9"/>
  <c r="Q10" i="9"/>
  <c r="V10" i="9"/>
  <c r="P11" i="9"/>
  <c r="Q11" i="9"/>
  <c r="V11" i="9"/>
  <c r="P12" i="9"/>
  <c r="Q12" i="9"/>
  <c r="V12" i="9"/>
  <c r="P13" i="9"/>
  <c r="Q13" i="9"/>
  <c r="V13" i="9"/>
  <c r="P14" i="9"/>
  <c r="Q14" i="9"/>
  <c r="V14" i="9"/>
  <c r="P15" i="9"/>
  <c r="Q15" i="9"/>
  <c r="V15" i="9"/>
  <c r="P16" i="9"/>
  <c r="Q16" i="9"/>
  <c r="V16" i="9"/>
  <c r="P17" i="9"/>
  <c r="Q17" i="9"/>
  <c r="V17" i="9"/>
  <c r="P18" i="9"/>
  <c r="Q18" i="9"/>
  <c r="V18" i="9"/>
  <c r="P19" i="9"/>
  <c r="Q19" i="9"/>
  <c r="V19" i="9"/>
  <c r="P20" i="9"/>
  <c r="Q20" i="9"/>
  <c r="V20" i="9"/>
  <c r="P21" i="9"/>
  <c r="Q21" i="9"/>
  <c r="V21" i="9"/>
  <c r="P22" i="9"/>
  <c r="Q22" i="9"/>
  <c r="V22" i="9"/>
  <c r="P23" i="9"/>
  <c r="Q23" i="9"/>
  <c r="V23" i="9"/>
  <c r="P24" i="9"/>
  <c r="Q24" i="9"/>
  <c r="V24" i="9"/>
  <c r="P25" i="9"/>
  <c r="Q25" i="9"/>
  <c r="V25" i="9"/>
  <c r="P26" i="9"/>
  <c r="Q26" i="9"/>
  <c r="V26" i="9"/>
  <c r="P27" i="9"/>
  <c r="Q27" i="9"/>
  <c r="V27" i="9"/>
  <c r="P28" i="9"/>
  <c r="Q28" i="9"/>
  <c r="V28" i="9"/>
  <c r="P29" i="9"/>
  <c r="Q29" i="9"/>
  <c r="V29" i="9"/>
  <c r="P30" i="9"/>
  <c r="Q30" i="9"/>
  <c r="V30" i="9"/>
  <c r="P31" i="9"/>
  <c r="Q31" i="9"/>
  <c r="V31" i="9"/>
  <c r="P32" i="9"/>
  <c r="Q32" i="9"/>
  <c r="V32" i="9"/>
  <c r="P33" i="9"/>
  <c r="Q33" i="9"/>
  <c r="V33" i="9"/>
  <c r="P34" i="9"/>
  <c r="Q34" i="9"/>
  <c r="V34" i="9"/>
  <c r="P35" i="9"/>
  <c r="Q35" i="9"/>
  <c r="V35" i="9"/>
  <c r="N4" i="9"/>
  <c r="O4" i="9"/>
  <c r="N5" i="9"/>
  <c r="O5" i="9"/>
  <c r="N6" i="9"/>
  <c r="O6" i="9"/>
  <c r="N7" i="9"/>
  <c r="O7" i="9"/>
  <c r="N8" i="9"/>
  <c r="O8" i="9"/>
  <c r="N9" i="9"/>
  <c r="O9" i="9"/>
  <c r="N10" i="9"/>
  <c r="O10" i="9"/>
  <c r="N11" i="9"/>
  <c r="O11" i="9"/>
  <c r="N12" i="9"/>
  <c r="O12" i="9"/>
  <c r="N13" i="9"/>
  <c r="O13" i="9"/>
  <c r="N14" i="9"/>
  <c r="O14" i="9"/>
  <c r="N15" i="9"/>
  <c r="O15" i="9"/>
  <c r="N16" i="9"/>
  <c r="O16" i="9"/>
  <c r="N17" i="9"/>
  <c r="O17" i="9"/>
  <c r="N18" i="9"/>
  <c r="O18" i="9"/>
  <c r="N19" i="9"/>
  <c r="O19" i="9"/>
  <c r="N20" i="9"/>
  <c r="O20" i="9"/>
  <c r="N21" i="9"/>
  <c r="O21" i="9"/>
  <c r="N22" i="9"/>
  <c r="O22" i="9"/>
  <c r="N23" i="9"/>
  <c r="O23" i="9"/>
  <c r="N24" i="9"/>
  <c r="O24" i="9"/>
  <c r="N25" i="9"/>
  <c r="O25" i="9"/>
  <c r="N26" i="9"/>
  <c r="O26" i="9"/>
  <c r="N27" i="9"/>
  <c r="O27" i="9"/>
  <c r="N28" i="9"/>
  <c r="O28" i="9"/>
  <c r="N29" i="9"/>
  <c r="O29" i="9"/>
  <c r="N30" i="9"/>
  <c r="O30" i="9"/>
  <c r="N31" i="9"/>
  <c r="O31" i="9"/>
  <c r="N32" i="9"/>
  <c r="O32" i="9"/>
  <c r="N33" i="9"/>
  <c r="O33" i="9"/>
  <c r="N34" i="9"/>
  <c r="O34" i="9"/>
  <c r="N35" i="9"/>
  <c r="O35" i="9"/>
  <c r="M4" i="9"/>
  <c r="M5" i="9"/>
  <c r="M6" i="9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J4" i="9"/>
  <c r="J5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F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O4" i="12"/>
  <c r="P4" i="12"/>
  <c r="V4" i="12"/>
  <c r="O5" i="12"/>
  <c r="P5" i="12"/>
  <c r="R5" i="12"/>
  <c r="V5" i="12"/>
  <c r="O6" i="12"/>
  <c r="P6" i="12"/>
  <c r="Q6" i="12"/>
  <c r="T6" i="12"/>
  <c r="V6" i="12"/>
  <c r="O7" i="12"/>
  <c r="Q7" i="12"/>
  <c r="P7" i="12"/>
  <c r="S7" i="12"/>
  <c r="T7" i="12"/>
  <c r="V7" i="12"/>
  <c r="O8" i="12"/>
  <c r="S8" i="12"/>
  <c r="R8" i="12"/>
  <c r="V8" i="12"/>
  <c r="O9" i="12"/>
  <c r="P9" i="12"/>
  <c r="U9" i="12"/>
  <c r="W9" i="12"/>
  <c r="Q9" i="12"/>
  <c r="R9" i="12"/>
  <c r="S9" i="12"/>
  <c r="T9" i="12"/>
  <c r="V9" i="12"/>
  <c r="O10" i="12"/>
  <c r="R10" i="12"/>
  <c r="P10" i="12"/>
  <c r="Q10" i="12"/>
  <c r="V10" i="12"/>
  <c r="O11" i="12"/>
  <c r="P11" i="12"/>
  <c r="V11" i="12"/>
  <c r="O12" i="12"/>
  <c r="P12" i="12"/>
  <c r="V12" i="12"/>
  <c r="O13" i="12"/>
  <c r="P13" i="12"/>
  <c r="R13" i="12"/>
  <c r="T13" i="12"/>
  <c r="V13" i="12"/>
  <c r="O14" i="12"/>
  <c r="P14" i="12"/>
  <c r="Q14" i="12"/>
  <c r="S14" i="12"/>
  <c r="T14" i="12"/>
  <c r="V14" i="12"/>
  <c r="O15" i="12"/>
  <c r="Q15" i="12"/>
  <c r="P15" i="12"/>
  <c r="R15" i="12"/>
  <c r="S15" i="12"/>
  <c r="T15" i="12"/>
  <c r="V15" i="12"/>
  <c r="M4" i="12"/>
  <c r="N4" i="12"/>
  <c r="M5" i="12"/>
  <c r="N5" i="12"/>
  <c r="M6" i="12"/>
  <c r="N6" i="12"/>
  <c r="M7" i="12"/>
  <c r="N7" i="12"/>
  <c r="M8" i="12"/>
  <c r="N8" i="12"/>
  <c r="M9" i="12"/>
  <c r="N9" i="12"/>
  <c r="M10" i="12"/>
  <c r="N10" i="12"/>
  <c r="M11" i="12"/>
  <c r="N11" i="12"/>
  <c r="M12" i="12"/>
  <c r="N12" i="12"/>
  <c r="M13" i="12"/>
  <c r="N13" i="12"/>
  <c r="M14" i="12"/>
  <c r="N14" i="12"/>
  <c r="M15" i="12"/>
  <c r="N15" i="12"/>
  <c r="L4" i="12"/>
  <c r="L5" i="12"/>
  <c r="L6" i="12"/>
  <c r="L7" i="12"/>
  <c r="L8" i="12"/>
  <c r="L9" i="12"/>
  <c r="L10" i="12"/>
  <c r="L11" i="12"/>
  <c r="L12" i="12"/>
  <c r="L13" i="12"/>
  <c r="L14" i="12"/>
  <c r="L15" i="12"/>
  <c r="I4" i="12"/>
  <c r="I5" i="12"/>
  <c r="I6" i="12"/>
  <c r="I7" i="12"/>
  <c r="I8" i="12"/>
  <c r="I9" i="12"/>
  <c r="I10" i="12"/>
  <c r="I11" i="12"/>
  <c r="I12" i="12"/>
  <c r="I13" i="12"/>
  <c r="I14" i="12"/>
  <c r="I15" i="12"/>
  <c r="F4" i="12"/>
  <c r="G4" i="12"/>
  <c r="F5" i="12"/>
  <c r="G5" i="12"/>
  <c r="F6" i="12"/>
  <c r="G6" i="12"/>
  <c r="F7" i="12"/>
  <c r="G7" i="12"/>
  <c r="F8" i="12"/>
  <c r="G8" i="12"/>
  <c r="F9" i="12"/>
  <c r="G9" i="12"/>
  <c r="F10" i="12"/>
  <c r="G10" i="12"/>
  <c r="F11" i="12"/>
  <c r="G11" i="12"/>
  <c r="F12" i="12"/>
  <c r="G12" i="12"/>
  <c r="F13" i="12"/>
  <c r="G13" i="12"/>
  <c r="F14" i="12"/>
  <c r="G14" i="12"/>
  <c r="F15" i="12"/>
  <c r="G15" i="12"/>
  <c r="R4" i="21"/>
  <c r="R5" i="21"/>
  <c r="R6" i="21"/>
  <c r="R7" i="21"/>
  <c r="R8" i="21"/>
  <c r="R9" i="21"/>
  <c r="R10" i="21"/>
  <c r="R11" i="21"/>
  <c r="R12" i="21"/>
  <c r="R13" i="21"/>
  <c r="R14" i="21"/>
  <c r="R15" i="21"/>
  <c r="R16" i="21"/>
  <c r="R17" i="21"/>
  <c r="R18" i="21"/>
  <c r="R19" i="21"/>
  <c r="R20" i="21"/>
  <c r="R21" i="21"/>
  <c r="R22" i="21"/>
  <c r="R23" i="21"/>
  <c r="R24" i="21"/>
  <c r="R25" i="21"/>
  <c r="R26" i="21"/>
  <c r="R27" i="21"/>
  <c r="R28" i="21"/>
  <c r="R29" i="21"/>
  <c r="R30" i="21"/>
  <c r="R31" i="21"/>
  <c r="R32" i="21"/>
  <c r="R33" i="21"/>
  <c r="R34" i="21"/>
  <c r="R35" i="21"/>
  <c r="I4" i="21"/>
  <c r="I5" i="21"/>
  <c r="I6" i="21"/>
  <c r="I7" i="21"/>
  <c r="I8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E4" i="21"/>
  <c r="G4" i="21"/>
  <c r="L4" i="21"/>
  <c r="E5" i="21"/>
  <c r="G5" i="21"/>
  <c r="L5" i="21"/>
  <c r="E6" i="21"/>
  <c r="G6" i="21"/>
  <c r="L6" i="21"/>
  <c r="E7" i="21"/>
  <c r="G7" i="21"/>
  <c r="L7" i="21"/>
  <c r="E8" i="21"/>
  <c r="G8" i="21"/>
  <c r="L8" i="21"/>
  <c r="E9" i="21"/>
  <c r="G9" i="21"/>
  <c r="L9" i="21"/>
  <c r="E10" i="21"/>
  <c r="G10" i="21"/>
  <c r="L10" i="21"/>
  <c r="E11" i="21"/>
  <c r="G11" i="21"/>
  <c r="L11" i="21"/>
  <c r="E12" i="21"/>
  <c r="G12" i="21"/>
  <c r="L12" i="21"/>
  <c r="E13" i="21"/>
  <c r="G13" i="21"/>
  <c r="L13" i="21"/>
  <c r="E14" i="21"/>
  <c r="G14" i="21"/>
  <c r="L14" i="21"/>
  <c r="E15" i="21"/>
  <c r="G15" i="21"/>
  <c r="L15" i="21"/>
  <c r="E16" i="21"/>
  <c r="G16" i="21"/>
  <c r="L16" i="21"/>
  <c r="E17" i="21"/>
  <c r="G17" i="21"/>
  <c r="L17" i="21"/>
  <c r="E18" i="21"/>
  <c r="G18" i="21"/>
  <c r="L18" i="21"/>
  <c r="E19" i="21"/>
  <c r="G19" i="21"/>
  <c r="L19" i="21"/>
  <c r="E20" i="21"/>
  <c r="G20" i="21"/>
  <c r="L20" i="21"/>
  <c r="E21" i="21"/>
  <c r="G21" i="21"/>
  <c r="L21" i="21"/>
  <c r="E22" i="21"/>
  <c r="G22" i="21"/>
  <c r="L22" i="21"/>
  <c r="E23" i="21"/>
  <c r="G23" i="21"/>
  <c r="L23" i="21"/>
  <c r="E24" i="21"/>
  <c r="G24" i="21"/>
  <c r="L24" i="21"/>
  <c r="E25" i="21"/>
  <c r="G25" i="21"/>
  <c r="L25" i="21"/>
  <c r="E26" i="21"/>
  <c r="G26" i="21"/>
  <c r="L26" i="21"/>
  <c r="E27" i="21"/>
  <c r="G27" i="21"/>
  <c r="L27" i="21"/>
  <c r="E28" i="21"/>
  <c r="G28" i="21"/>
  <c r="L28" i="21"/>
  <c r="E29" i="21"/>
  <c r="G29" i="21"/>
  <c r="L29" i="21"/>
  <c r="E30" i="21"/>
  <c r="G30" i="21"/>
  <c r="L30" i="21"/>
  <c r="E31" i="21"/>
  <c r="G31" i="21"/>
  <c r="L31" i="21"/>
  <c r="E32" i="21"/>
  <c r="G32" i="21"/>
  <c r="L32" i="21"/>
  <c r="E33" i="21"/>
  <c r="G33" i="21"/>
  <c r="L33" i="21"/>
  <c r="E34" i="21"/>
  <c r="G34" i="21"/>
  <c r="L34" i="21"/>
  <c r="E35" i="21"/>
  <c r="G35" i="21"/>
  <c r="L35" i="21"/>
  <c r="J39" i="9"/>
  <c r="M39" i="9"/>
  <c r="K39" i="9"/>
  <c r="L39" i="9"/>
  <c r="S39" i="9"/>
  <c r="J40" i="9"/>
  <c r="K40" i="9"/>
  <c r="S40" i="9"/>
  <c r="J41" i="9"/>
  <c r="K41" i="9"/>
  <c r="M41" i="9"/>
  <c r="L41" i="9"/>
  <c r="S41" i="9"/>
  <c r="J42" i="9"/>
  <c r="K42" i="9"/>
  <c r="S42" i="9"/>
  <c r="J43" i="9"/>
  <c r="K43" i="9"/>
  <c r="S43" i="9"/>
  <c r="J44" i="9"/>
  <c r="K44" i="9"/>
  <c r="S44" i="9"/>
  <c r="J45" i="9"/>
  <c r="K45" i="9"/>
  <c r="S45" i="9"/>
  <c r="J46" i="9"/>
  <c r="K46" i="9"/>
  <c r="M46" i="9"/>
  <c r="L46" i="9"/>
  <c r="S46" i="9"/>
  <c r="J47" i="9"/>
  <c r="M47" i="9"/>
  <c r="K47" i="9"/>
  <c r="L47" i="9"/>
  <c r="S47" i="9"/>
  <c r="J48" i="9"/>
  <c r="L48" i="9"/>
  <c r="K48" i="9"/>
  <c r="S48" i="9"/>
  <c r="J49" i="9"/>
  <c r="K49" i="9"/>
  <c r="M49" i="9"/>
  <c r="L49" i="9"/>
  <c r="S49" i="9"/>
  <c r="J50" i="9"/>
  <c r="K50" i="9"/>
  <c r="S50" i="9"/>
  <c r="J51" i="9"/>
  <c r="K51" i="9"/>
  <c r="S51" i="9"/>
  <c r="J52" i="9"/>
  <c r="K52" i="9"/>
  <c r="S52" i="9"/>
  <c r="J53" i="9"/>
  <c r="K53" i="9"/>
  <c r="S53" i="9"/>
  <c r="J54" i="9"/>
  <c r="K54" i="9"/>
  <c r="M54" i="9"/>
  <c r="L54" i="9"/>
  <c r="S54" i="9"/>
  <c r="J55" i="9"/>
  <c r="M55" i="9"/>
  <c r="K55" i="9"/>
  <c r="L55" i="9"/>
  <c r="S55" i="9"/>
  <c r="J56" i="9"/>
  <c r="L56" i="9"/>
  <c r="K56" i="9"/>
  <c r="S56" i="9"/>
  <c r="J57" i="9"/>
  <c r="K57" i="9"/>
  <c r="M57" i="9"/>
  <c r="L57" i="9"/>
  <c r="S57" i="9"/>
  <c r="J58" i="9"/>
  <c r="K58" i="9"/>
  <c r="S58" i="9"/>
  <c r="J39" i="13"/>
  <c r="K39" i="13"/>
  <c r="L39" i="13"/>
  <c r="J40" i="13"/>
  <c r="K40" i="13"/>
  <c r="J41" i="13"/>
  <c r="K41" i="13"/>
  <c r="L41" i="13"/>
  <c r="J42" i="13"/>
  <c r="K42" i="13"/>
  <c r="L42" i="13"/>
  <c r="J43" i="13"/>
  <c r="K43" i="13"/>
  <c r="L43" i="13"/>
  <c r="J44" i="13"/>
  <c r="K44" i="13"/>
  <c r="J45" i="13"/>
  <c r="K45" i="13"/>
  <c r="L45" i="13"/>
  <c r="J46" i="13"/>
  <c r="K46" i="13"/>
  <c r="L46" i="13"/>
  <c r="J47" i="13"/>
  <c r="K47" i="13"/>
  <c r="L47" i="13"/>
  <c r="J48" i="13"/>
  <c r="K48" i="13"/>
  <c r="J49" i="13"/>
  <c r="K49" i="13"/>
  <c r="L49" i="13"/>
  <c r="J50" i="13"/>
  <c r="K50" i="13"/>
  <c r="L50" i="13"/>
  <c r="J51" i="13"/>
  <c r="K51" i="13"/>
  <c r="L51" i="13"/>
  <c r="J52" i="13"/>
  <c r="K52" i="13"/>
  <c r="J53" i="13"/>
  <c r="K53" i="13"/>
  <c r="L53" i="13"/>
  <c r="J54" i="13"/>
  <c r="K54" i="13"/>
  <c r="L54" i="13"/>
  <c r="J55" i="13"/>
  <c r="K55" i="13"/>
  <c r="L55" i="13"/>
  <c r="J56" i="13"/>
  <c r="K56" i="13"/>
  <c r="J57" i="13"/>
  <c r="K57" i="13"/>
  <c r="L57" i="13"/>
  <c r="J58" i="13"/>
  <c r="K58" i="13"/>
  <c r="L58" i="13"/>
  <c r="R39" i="13"/>
  <c r="R40" i="13"/>
  <c r="R41" i="13"/>
  <c r="R42" i="13"/>
  <c r="R43" i="13"/>
  <c r="R44" i="13"/>
  <c r="R45" i="13"/>
  <c r="R46" i="13"/>
  <c r="R47" i="13"/>
  <c r="R48" i="13"/>
  <c r="R49" i="13"/>
  <c r="R50" i="13"/>
  <c r="R51" i="13"/>
  <c r="R52" i="13"/>
  <c r="R53" i="13"/>
  <c r="R54" i="13"/>
  <c r="R55" i="13"/>
  <c r="R56" i="13"/>
  <c r="R57" i="13"/>
  <c r="R58" i="13"/>
  <c r="I19" i="18"/>
  <c r="J19" i="18"/>
  <c r="L19" i="18"/>
  <c r="N19" i="18"/>
  <c r="P19" i="18"/>
  <c r="I20" i="18"/>
  <c r="J20" i="18"/>
  <c r="O20" i="18"/>
  <c r="Q20" i="18"/>
  <c r="K20" i="18"/>
  <c r="L20" i="18"/>
  <c r="M20" i="18"/>
  <c r="N20" i="18"/>
  <c r="P20" i="18"/>
  <c r="I21" i="18"/>
  <c r="J21" i="18"/>
  <c r="O21" i="18"/>
  <c r="Q21" i="18"/>
  <c r="K21" i="18"/>
  <c r="L21" i="18"/>
  <c r="M21" i="18"/>
  <c r="N21" i="18"/>
  <c r="P21" i="18"/>
  <c r="I22" i="18"/>
  <c r="N22" i="18"/>
  <c r="L22" i="18"/>
  <c r="M22" i="18"/>
  <c r="P22" i="18"/>
  <c r="I23" i="18"/>
  <c r="M23" i="18"/>
  <c r="J23" i="18"/>
  <c r="K23" i="18"/>
  <c r="L23" i="18"/>
  <c r="P23" i="18"/>
  <c r="I24" i="18"/>
  <c r="L24" i="18"/>
  <c r="J24" i="18"/>
  <c r="K24" i="18"/>
  <c r="P24" i="18"/>
  <c r="I25" i="18"/>
  <c r="K25" i="18"/>
  <c r="J25" i="18"/>
  <c r="P25" i="18"/>
  <c r="I26" i="18"/>
  <c r="J26" i="18"/>
  <c r="P26" i="18"/>
  <c r="I27" i="18"/>
  <c r="J27" i="18"/>
  <c r="L27" i="18"/>
  <c r="M27" i="18"/>
  <c r="N27" i="18"/>
  <c r="P27" i="18"/>
  <c r="I28" i="18"/>
  <c r="J28" i="18"/>
  <c r="O28" i="18"/>
  <c r="Q28" i="18"/>
  <c r="K28" i="18"/>
  <c r="L28" i="18"/>
  <c r="M28" i="18"/>
  <c r="N28" i="18"/>
  <c r="P28" i="18"/>
  <c r="I29" i="18"/>
  <c r="J29" i="18"/>
  <c r="O29" i="18"/>
  <c r="Q29" i="18"/>
  <c r="K29" i="18"/>
  <c r="L29" i="18"/>
  <c r="M29" i="18"/>
  <c r="N29" i="18"/>
  <c r="P29" i="18"/>
  <c r="I30" i="18"/>
  <c r="N30" i="18"/>
  <c r="L30" i="18"/>
  <c r="M30" i="18"/>
  <c r="P30" i="18"/>
  <c r="I31" i="18"/>
  <c r="M31" i="18"/>
  <c r="J31" i="18"/>
  <c r="K31" i="18"/>
  <c r="L31" i="18"/>
  <c r="P31" i="18"/>
  <c r="I32" i="18"/>
  <c r="L32" i="18"/>
  <c r="J32" i="18"/>
  <c r="K32" i="18"/>
  <c r="P32" i="18"/>
  <c r="I33" i="18"/>
  <c r="K33" i="18"/>
  <c r="J33" i="18"/>
  <c r="P33" i="18"/>
  <c r="I34" i="18"/>
  <c r="J34" i="18"/>
  <c r="P34" i="18"/>
  <c r="I35" i="18"/>
  <c r="J35" i="18"/>
  <c r="L35" i="18"/>
  <c r="M35" i="18"/>
  <c r="N35" i="18"/>
  <c r="P35" i="18"/>
  <c r="I36" i="18"/>
  <c r="J36" i="18"/>
  <c r="O36" i="18"/>
  <c r="Q36" i="18"/>
  <c r="K36" i="18"/>
  <c r="L36" i="18"/>
  <c r="M36" i="18"/>
  <c r="N36" i="18"/>
  <c r="P36" i="18"/>
  <c r="I37" i="18"/>
  <c r="J37" i="18"/>
  <c r="O37" i="18"/>
  <c r="Q37" i="18"/>
  <c r="K37" i="18"/>
  <c r="L37" i="18"/>
  <c r="M37" i="18"/>
  <c r="N37" i="18"/>
  <c r="P37" i="18"/>
  <c r="I38" i="18"/>
  <c r="N38" i="18"/>
  <c r="L38" i="18"/>
  <c r="M38" i="18"/>
  <c r="P3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D19" i="18"/>
  <c r="E19" i="18"/>
  <c r="D20" i="18"/>
  <c r="E20" i="18"/>
  <c r="D21" i="18"/>
  <c r="E21" i="18"/>
  <c r="D22" i="18"/>
  <c r="E22" i="18"/>
  <c r="D23" i="18"/>
  <c r="E23" i="18"/>
  <c r="D24" i="18"/>
  <c r="E24" i="18"/>
  <c r="D25" i="18"/>
  <c r="E25" i="18"/>
  <c r="D26" i="18"/>
  <c r="E26" i="18"/>
  <c r="D27" i="18"/>
  <c r="E27" i="18"/>
  <c r="D28" i="18"/>
  <c r="E28" i="18"/>
  <c r="D29" i="18"/>
  <c r="E29" i="18"/>
  <c r="D30" i="18"/>
  <c r="E30" i="18"/>
  <c r="D31" i="18"/>
  <c r="E31" i="18"/>
  <c r="D32" i="18"/>
  <c r="E32" i="18"/>
  <c r="D33" i="18"/>
  <c r="E33" i="18"/>
  <c r="D34" i="18"/>
  <c r="E34" i="18"/>
  <c r="D35" i="18"/>
  <c r="E35" i="18"/>
  <c r="D36" i="18"/>
  <c r="E36" i="18"/>
  <c r="D37" i="18"/>
  <c r="E37" i="18"/>
  <c r="D38" i="18"/>
  <c r="E38" i="18"/>
  <c r="I39" i="16"/>
  <c r="K39" i="16"/>
  <c r="J39" i="16"/>
  <c r="L39" i="16"/>
  <c r="O39" i="16"/>
  <c r="I40" i="16"/>
  <c r="K40" i="16"/>
  <c r="J40" i="16"/>
  <c r="L40" i="16"/>
  <c r="O40" i="16"/>
  <c r="I41" i="16"/>
  <c r="K41" i="16"/>
  <c r="J41" i="16"/>
  <c r="L41" i="16"/>
  <c r="O41" i="16"/>
  <c r="I42" i="16"/>
  <c r="K42" i="16"/>
  <c r="J42" i="16"/>
  <c r="L42" i="16"/>
  <c r="O42" i="16"/>
  <c r="I43" i="16"/>
  <c r="K43" i="16"/>
  <c r="J43" i="16"/>
  <c r="L43" i="16"/>
  <c r="O43" i="16"/>
  <c r="I44" i="16"/>
  <c r="K44" i="16"/>
  <c r="J44" i="16"/>
  <c r="L44" i="16"/>
  <c r="O44" i="16"/>
  <c r="I45" i="16"/>
  <c r="K45" i="16"/>
  <c r="J45" i="16"/>
  <c r="L45" i="16"/>
  <c r="O45" i="16"/>
  <c r="I46" i="16"/>
  <c r="K46" i="16"/>
  <c r="J46" i="16"/>
  <c r="L46" i="16"/>
  <c r="O46" i="16"/>
  <c r="I47" i="16"/>
  <c r="K47" i="16"/>
  <c r="J47" i="16"/>
  <c r="L47" i="16"/>
  <c r="O47" i="16"/>
  <c r="I48" i="16"/>
  <c r="K48" i="16"/>
  <c r="J48" i="16"/>
  <c r="L48" i="16"/>
  <c r="O48" i="16"/>
  <c r="I49" i="16"/>
  <c r="K49" i="16"/>
  <c r="J49" i="16"/>
  <c r="L49" i="16"/>
  <c r="O49" i="16"/>
  <c r="I50" i="16"/>
  <c r="K50" i="16"/>
  <c r="J50" i="16"/>
  <c r="L50" i="16"/>
  <c r="O50" i="16"/>
  <c r="I51" i="16"/>
  <c r="K51" i="16"/>
  <c r="J51" i="16"/>
  <c r="L51" i="16"/>
  <c r="O51" i="16"/>
  <c r="I52" i="16"/>
  <c r="K52" i="16"/>
  <c r="J52" i="16"/>
  <c r="L52" i="16"/>
  <c r="O52" i="16"/>
  <c r="I53" i="16"/>
  <c r="K53" i="16"/>
  <c r="J53" i="16"/>
  <c r="L53" i="16"/>
  <c r="O53" i="16"/>
  <c r="I54" i="16"/>
  <c r="K54" i="16"/>
  <c r="J54" i="16"/>
  <c r="L54" i="16"/>
  <c r="O54" i="16"/>
  <c r="I55" i="16"/>
  <c r="K55" i="16"/>
  <c r="J55" i="16"/>
  <c r="L55" i="16"/>
  <c r="O55" i="16"/>
  <c r="I56" i="16"/>
  <c r="K56" i="16"/>
  <c r="J56" i="16"/>
  <c r="L56" i="16"/>
  <c r="O56" i="16"/>
  <c r="I57" i="16"/>
  <c r="K57" i="16"/>
  <c r="J57" i="16"/>
  <c r="L57" i="16"/>
  <c r="O57" i="16"/>
  <c r="I58" i="16"/>
  <c r="K58" i="16"/>
  <c r="J58" i="16"/>
  <c r="L58" i="16"/>
  <c r="O5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D39" i="16"/>
  <c r="E39" i="16"/>
  <c r="D40" i="16"/>
  <c r="E40" i="16"/>
  <c r="D41" i="16"/>
  <c r="E41" i="16"/>
  <c r="D42" i="16"/>
  <c r="E42" i="16"/>
  <c r="D43" i="16"/>
  <c r="E43" i="16"/>
  <c r="D44" i="16"/>
  <c r="E44" i="16"/>
  <c r="D45" i="16"/>
  <c r="E45" i="16"/>
  <c r="D46" i="16"/>
  <c r="E46" i="16"/>
  <c r="D47" i="16"/>
  <c r="E47" i="16"/>
  <c r="D48" i="16"/>
  <c r="E48" i="16"/>
  <c r="D49" i="16"/>
  <c r="E49" i="16"/>
  <c r="D50" i="16"/>
  <c r="E50" i="16"/>
  <c r="D51" i="16"/>
  <c r="E51" i="16"/>
  <c r="D52" i="16"/>
  <c r="E52" i="16"/>
  <c r="D53" i="16"/>
  <c r="E53" i="16"/>
  <c r="D54" i="16"/>
  <c r="E54" i="16"/>
  <c r="D55" i="16"/>
  <c r="E55" i="16"/>
  <c r="D56" i="16"/>
  <c r="E56" i="16"/>
  <c r="D57" i="16"/>
  <c r="E57" i="16"/>
  <c r="D58" i="16"/>
  <c r="E58" i="16"/>
  <c r="I39" i="19"/>
  <c r="J39" i="19"/>
  <c r="M39" i="19"/>
  <c r="O39" i="19"/>
  <c r="I40" i="19"/>
  <c r="J40" i="19"/>
  <c r="M40" i="19"/>
  <c r="O40" i="19"/>
  <c r="I41" i="19"/>
  <c r="J41" i="19"/>
  <c r="M41" i="19"/>
  <c r="O41" i="19"/>
  <c r="I42" i="19"/>
  <c r="J42" i="19"/>
  <c r="M42" i="19"/>
  <c r="O42" i="19"/>
  <c r="I43" i="19"/>
  <c r="J43" i="19"/>
  <c r="M43" i="19"/>
  <c r="O43" i="19"/>
  <c r="I44" i="19"/>
  <c r="J44" i="19"/>
  <c r="M44" i="19"/>
  <c r="O44" i="19"/>
  <c r="I45" i="19"/>
  <c r="J45" i="19"/>
  <c r="M45" i="19"/>
  <c r="O45" i="19"/>
  <c r="I46" i="19"/>
  <c r="J46" i="19"/>
  <c r="M46" i="19"/>
  <c r="O46" i="19"/>
  <c r="I47" i="19"/>
  <c r="J47" i="19"/>
  <c r="M47" i="19"/>
  <c r="O47" i="19"/>
  <c r="I48" i="19"/>
  <c r="J48" i="19"/>
  <c r="M48" i="19"/>
  <c r="O48" i="19"/>
  <c r="I49" i="19"/>
  <c r="J49" i="19"/>
  <c r="M49" i="19"/>
  <c r="O49" i="19"/>
  <c r="I50" i="19"/>
  <c r="J50" i="19"/>
  <c r="K50" i="19"/>
  <c r="M50" i="19"/>
  <c r="O50" i="19"/>
  <c r="I51" i="19"/>
  <c r="J51" i="19"/>
  <c r="K51" i="19"/>
  <c r="M51" i="19"/>
  <c r="O51" i="19"/>
  <c r="I52" i="19"/>
  <c r="J52" i="19"/>
  <c r="K52" i="19"/>
  <c r="M52" i="19"/>
  <c r="O52" i="19"/>
  <c r="I53" i="19"/>
  <c r="J53" i="19"/>
  <c r="N53" i="19"/>
  <c r="P53" i="19"/>
  <c r="K53" i="19"/>
  <c r="L53" i="19"/>
  <c r="M53" i="19"/>
  <c r="O53" i="19"/>
  <c r="I54" i="19"/>
  <c r="J54" i="19"/>
  <c r="N54" i="19"/>
  <c r="P54" i="19"/>
  <c r="K54" i="19"/>
  <c r="L54" i="19"/>
  <c r="M54" i="19"/>
  <c r="O54" i="19"/>
  <c r="I55" i="19"/>
  <c r="J55" i="19"/>
  <c r="N55" i="19"/>
  <c r="P55" i="19"/>
  <c r="K55" i="19"/>
  <c r="L55" i="19"/>
  <c r="M55" i="19"/>
  <c r="O55" i="19"/>
  <c r="I56" i="19"/>
  <c r="J56" i="19"/>
  <c r="N56" i="19"/>
  <c r="P56" i="19"/>
  <c r="K56" i="19"/>
  <c r="L56" i="19"/>
  <c r="M56" i="19"/>
  <c r="O56" i="19"/>
  <c r="I57" i="19"/>
  <c r="J57" i="19"/>
  <c r="N57" i="19"/>
  <c r="P57" i="19"/>
  <c r="K57" i="19"/>
  <c r="L57" i="19"/>
  <c r="M57" i="19"/>
  <c r="O57" i="19"/>
  <c r="I58" i="19"/>
  <c r="J58" i="19"/>
  <c r="N58" i="19"/>
  <c r="P58" i="19"/>
  <c r="K58" i="19"/>
  <c r="L58" i="19"/>
  <c r="M58" i="19"/>
  <c r="O58" i="19"/>
  <c r="G39" i="19"/>
  <c r="G40" i="19"/>
  <c r="G41" i="19"/>
  <c r="G42" i="19"/>
  <c r="G43" i="19"/>
  <c r="G44" i="19"/>
  <c r="G45" i="19"/>
  <c r="G46" i="19"/>
  <c r="G47" i="19"/>
  <c r="G48" i="19"/>
  <c r="G49" i="19"/>
  <c r="G50" i="19"/>
  <c r="G51" i="19"/>
  <c r="G52" i="19"/>
  <c r="G53" i="19"/>
  <c r="G54" i="19"/>
  <c r="G55" i="19"/>
  <c r="G56" i="19"/>
  <c r="G57" i="19"/>
  <c r="G58" i="19"/>
  <c r="D39" i="19"/>
  <c r="E39" i="19"/>
  <c r="D40" i="19"/>
  <c r="E40" i="19"/>
  <c r="D41" i="19"/>
  <c r="E41" i="19"/>
  <c r="D42" i="19"/>
  <c r="E42" i="19"/>
  <c r="D43" i="19"/>
  <c r="E43" i="19"/>
  <c r="D44" i="19"/>
  <c r="E44" i="19"/>
  <c r="D45" i="19"/>
  <c r="E45" i="19"/>
  <c r="D46" i="19"/>
  <c r="E46" i="19"/>
  <c r="D47" i="19"/>
  <c r="E47" i="19"/>
  <c r="D48" i="19"/>
  <c r="E48" i="19"/>
  <c r="D49" i="19"/>
  <c r="E49" i="19"/>
  <c r="D50" i="19"/>
  <c r="E50" i="19"/>
  <c r="D51" i="19"/>
  <c r="E51" i="19"/>
  <c r="D52" i="19"/>
  <c r="E52" i="19"/>
  <c r="D53" i="19"/>
  <c r="E53" i="19"/>
  <c r="D54" i="19"/>
  <c r="E54" i="19"/>
  <c r="D55" i="19"/>
  <c r="E55" i="19"/>
  <c r="D56" i="19"/>
  <c r="E56" i="19"/>
  <c r="D57" i="19"/>
  <c r="E57" i="19"/>
  <c r="D58" i="19"/>
  <c r="E58" i="19"/>
  <c r="I19" i="22"/>
  <c r="L19" i="22"/>
  <c r="J19" i="22"/>
  <c r="K19" i="22"/>
  <c r="P19" i="22"/>
  <c r="I20" i="22"/>
  <c r="K20" i="22"/>
  <c r="J20" i="22"/>
  <c r="P20" i="22"/>
  <c r="I21" i="22"/>
  <c r="P21" i="22"/>
  <c r="I22" i="22"/>
  <c r="K22" i="22"/>
  <c r="J22" i="22"/>
  <c r="M22" i="22"/>
  <c r="N22" i="22"/>
  <c r="P22" i="22"/>
  <c r="I23" i="22"/>
  <c r="J23" i="22"/>
  <c r="N23" i="22"/>
  <c r="P23" i="22"/>
  <c r="I24" i="22"/>
  <c r="J24" i="22"/>
  <c r="K24" i="22"/>
  <c r="O24" i="22"/>
  <c r="Q24" i="22"/>
  <c r="L24" i="22"/>
  <c r="M24" i="22"/>
  <c r="N24" i="22"/>
  <c r="P24" i="22"/>
  <c r="I25" i="22"/>
  <c r="J25" i="22"/>
  <c r="K25" i="22"/>
  <c r="L25" i="22"/>
  <c r="O25" i="22"/>
  <c r="Q25" i="22"/>
  <c r="M25" i="22"/>
  <c r="N25" i="22"/>
  <c r="P25" i="22"/>
  <c r="I26" i="22"/>
  <c r="M26" i="22"/>
  <c r="J26" i="22"/>
  <c r="K26" i="22"/>
  <c r="L26" i="22"/>
  <c r="N26" i="22"/>
  <c r="P26" i="22"/>
  <c r="I27" i="22"/>
  <c r="L27" i="22"/>
  <c r="J27" i="22"/>
  <c r="K27" i="22"/>
  <c r="M27" i="22"/>
  <c r="P27" i="22"/>
  <c r="I28" i="22"/>
  <c r="K28" i="22"/>
  <c r="J28" i="22"/>
  <c r="P28" i="22"/>
  <c r="I29" i="22"/>
  <c r="J29" i="22"/>
  <c r="P29" i="22"/>
  <c r="I30" i="22"/>
  <c r="K30" i="22"/>
  <c r="J30" i="22"/>
  <c r="M30" i="22"/>
  <c r="N30" i="22"/>
  <c r="P30" i="22"/>
  <c r="I31" i="22"/>
  <c r="J31" i="22"/>
  <c r="N31" i="22"/>
  <c r="P31" i="22"/>
  <c r="I32" i="22"/>
  <c r="J32" i="22"/>
  <c r="K32" i="22"/>
  <c r="O32" i="22"/>
  <c r="Q32" i="22"/>
  <c r="L32" i="22"/>
  <c r="M32" i="22"/>
  <c r="N32" i="22"/>
  <c r="P32" i="22"/>
  <c r="I33" i="22"/>
  <c r="J33" i="22"/>
  <c r="K33" i="22"/>
  <c r="L33" i="22"/>
  <c r="O33" i="22"/>
  <c r="Q33" i="22"/>
  <c r="M33" i="22"/>
  <c r="N33" i="22"/>
  <c r="P33" i="22"/>
  <c r="I34" i="22"/>
  <c r="M34" i="22"/>
  <c r="J34" i="22"/>
  <c r="K34" i="22"/>
  <c r="L34" i="22"/>
  <c r="N34" i="22"/>
  <c r="P34" i="22"/>
  <c r="I35" i="22"/>
  <c r="L35" i="22"/>
  <c r="J35" i="22"/>
  <c r="K35" i="22"/>
  <c r="M35" i="22"/>
  <c r="P35" i="22"/>
  <c r="I36" i="22"/>
  <c r="K36" i="22"/>
  <c r="J36" i="22"/>
  <c r="P36" i="22"/>
  <c r="I37" i="22"/>
  <c r="J37" i="22"/>
  <c r="P37" i="22"/>
  <c r="I38" i="22"/>
  <c r="K38" i="22"/>
  <c r="J38" i="22"/>
  <c r="M38" i="22"/>
  <c r="N38" i="22"/>
  <c r="P38" i="22"/>
  <c r="G19" i="22"/>
  <c r="G20" i="22"/>
  <c r="G21" i="22"/>
  <c r="G22" i="22"/>
  <c r="G23" i="22"/>
  <c r="G24" i="22"/>
  <c r="G25" i="22"/>
  <c r="G26" i="22"/>
  <c r="G27" i="22"/>
  <c r="G28" i="22"/>
  <c r="G29" i="22"/>
  <c r="G30" i="22"/>
  <c r="G31" i="22"/>
  <c r="G32" i="22"/>
  <c r="G33" i="22"/>
  <c r="G34" i="22"/>
  <c r="G35" i="22"/>
  <c r="G36" i="22"/>
  <c r="G37" i="22"/>
  <c r="G38" i="22"/>
  <c r="D19" i="22"/>
  <c r="E19" i="22"/>
  <c r="D20" i="22"/>
  <c r="E20" i="22"/>
  <c r="D21" i="22"/>
  <c r="E21" i="22"/>
  <c r="D22" i="22"/>
  <c r="E22" i="22"/>
  <c r="D23" i="22"/>
  <c r="E23" i="22"/>
  <c r="D24" i="22"/>
  <c r="E24" i="22"/>
  <c r="D25" i="22"/>
  <c r="E25" i="22"/>
  <c r="D26" i="22"/>
  <c r="E26" i="22"/>
  <c r="D27" i="22"/>
  <c r="E27" i="22"/>
  <c r="D28" i="22"/>
  <c r="E28" i="22"/>
  <c r="D29" i="22"/>
  <c r="E29" i="22"/>
  <c r="D30" i="22"/>
  <c r="E30" i="22"/>
  <c r="D31" i="22"/>
  <c r="E31" i="22"/>
  <c r="D32" i="22"/>
  <c r="E32" i="22"/>
  <c r="D33" i="22"/>
  <c r="E33" i="22"/>
  <c r="D34" i="22"/>
  <c r="E34" i="22"/>
  <c r="D35" i="22"/>
  <c r="E35" i="22"/>
  <c r="D36" i="22"/>
  <c r="E36" i="22"/>
  <c r="D37" i="22"/>
  <c r="E37" i="22"/>
  <c r="D38" i="22"/>
  <c r="E38" i="22"/>
  <c r="D39" i="21"/>
  <c r="E39" i="21"/>
  <c r="G39" i="21"/>
  <c r="I39" i="21"/>
  <c r="D40" i="21"/>
  <c r="E40" i="21"/>
  <c r="G40" i="21"/>
  <c r="I40" i="21"/>
  <c r="D41" i="21"/>
  <c r="E41" i="21"/>
  <c r="G41" i="21"/>
  <c r="I41" i="21"/>
  <c r="D42" i="21"/>
  <c r="E42" i="21"/>
  <c r="G42" i="21"/>
  <c r="I42" i="21"/>
  <c r="D43" i="21"/>
  <c r="E43" i="21"/>
  <c r="G43" i="21"/>
  <c r="I43" i="21"/>
  <c r="D44" i="21"/>
  <c r="E44" i="21"/>
  <c r="G44" i="21"/>
  <c r="I44" i="21"/>
  <c r="D45" i="21"/>
  <c r="E45" i="21"/>
  <c r="G45" i="21"/>
  <c r="I45" i="21"/>
  <c r="D46" i="21"/>
  <c r="E46" i="21"/>
  <c r="D47" i="21"/>
  <c r="E47" i="21"/>
  <c r="G47" i="21"/>
  <c r="I47" i="21"/>
  <c r="D48" i="21"/>
  <c r="E48" i="21"/>
  <c r="G48" i="21"/>
  <c r="I48" i="21"/>
  <c r="D49" i="21"/>
  <c r="E49" i="21"/>
  <c r="G49" i="21"/>
  <c r="I49" i="21"/>
  <c r="D50" i="21"/>
  <c r="E50" i="21"/>
  <c r="G50" i="21"/>
  <c r="I50" i="21"/>
  <c r="D51" i="21"/>
  <c r="E51" i="21"/>
  <c r="G51" i="21"/>
  <c r="I51" i="21"/>
  <c r="D52" i="21"/>
  <c r="E52" i="21"/>
  <c r="G52" i="21"/>
  <c r="I52" i="21"/>
  <c r="D53" i="21"/>
  <c r="E53" i="21"/>
  <c r="G53" i="21"/>
  <c r="I53" i="21"/>
  <c r="D54" i="21"/>
  <c r="E54" i="21"/>
  <c r="D55" i="21"/>
  <c r="E55" i="21"/>
  <c r="G55" i="21"/>
  <c r="I55" i="21"/>
  <c r="D56" i="21"/>
  <c r="E56" i="21"/>
  <c r="G56" i="21"/>
  <c r="I56" i="21"/>
  <c r="D57" i="21"/>
  <c r="E57" i="21"/>
  <c r="G57" i="21"/>
  <c r="I57" i="21"/>
  <c r="D58" i="21"/>
  <c r="E58" i="21"/>
  <c r="G58" i="21"/>
  <c r="I58" i="21"/>
  <c r="O39" i="21"/>
  <c r="O40" i="21"/>
  <c r="O41" i="21"/>
  <c r="O42" i="21"/>
  <c r="O43" i="21"/>
  <c r="O44" i="21"/>
  <c r="O45" i="21"/>
  <c r="O46" i="21"/>
  <c r="O47" i="21"/>
  <c r="O48" i="21"/>
  <c r="O49" i="21"/>
  <c r="O50" i="21"/>
  <c r="O51" i="21"/>
  <c r="O52" i="21"/>
  <c r="O53" i="21"/>
  <c r="O54" i="21"/>
  <c r="O55" i="21"/>
  <c r="O56" i="21"/>
  <c r="O57" i="21"/>
  <c r="O58" i="21"/>
  <c r="G46" i="21"/>
  <c r="I46" i="21"/>
  <c r="G54" i="21"/>
  <c r="I54" i="21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F18" i="20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3" i="19"/>
  <c r="F42" i="19"/>
  <c r="F41" i="19"/>
  <c r="F40" i="19"/>
  <c r="F39" i="19"/>
  <c r="F38" i="19"/>
  <c r="F58" i="21"/>
  <c r="F57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4" i="21"/>
  <c r="F43" i="21"/>
  <c r="F42" i="21"/>
  <c r="F41" i="21"/>
  <c r="F40" i="21"/>
  <c r="F39" i="21"/>
  <c r="F38" i="21"/>
  <c r="F38" i="22"/>
  <c r="F37" i="22"/>
  <c r="F36" i="22"/>
  <c r="F35" i="22"/>
  <c r="F34" i="22"/>
  <c r="F33" i="22"/>
  <c r="F32" i="22"/>
  <c r="F31" i="22"/>
  <c r="F30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U16" i="9"/>
  <c r="W16" i="9"/>
  <c r="U31" i="9"/>
  <c r="W31" i="9"/>
  <c r="U15" i="9"/>
  <c r="W15" i="9"/>
  <c r="U7" i="9"/>
  <c r="W7" i="9"/>
  <c r="U30" i="9"/>
  <c r="W30" i="9"/>
  <c r="U14" i="9"/>
  <c r="W14" i="9"/>
  <c r="U10" i="9"/>
  <c r="W10" i="9"/>
  <c r="U6" i="9"/>
  <c r="W6" i="9"/>
  <c r="U5" i="9"/>
  <c r="W5" i="9"/>
  <c r="U33" i="9"/>
  <c r="W33" i="9"/>
  <c r="U8" i="9"/>
  <c r="W8" i="9"/>
  <c r="T35" i="9"/>
  <c r="T34" i="9"/>
  <c r="T33" i="9"/>
  <c r="T32" i="9"/>
  <c r="T31" i="9"/>
  <c r="T30" i="9"/>
  <c r="T29" i="9"/>
  <c r="T28" i="9"/>
  <c r="T27" i="9"/>
  <c r="T26" i="9"/>
  <c r="T25" i="9"/>
  <c r="T24" i="9"/>
  <c r="T23" i="9"/>
  <c r="T22" i="9"/>
  <c r="T21" i="9"/>
  <c r="T20" i="9"/>
  <c r="T19" i="9"/>
  <c r="T18" i="9"/>
  <c r="T17" i="9"/>
  <c r="T16" i="9"/>
  <c r="T15" i="9"/>
  <c r="T14" i="9"/>
  <c r="T13" i="9"/>
  <c r="T12" i="9"/>
  <c r="T11" i="9"/>
  <c r="T10" i="9"/>
  <c r="T9" i="9"/>
  <c r="T8" i="9"/>
  <c r="T7" i="9"/>
  <c r="T6" i="9"/>
  <c r="T5" i="9"/>
  <c r="T4" i="9"/>
  <c r="S35" i="9"/>
  <c r="S34" i="9"/>
  <c r="S33" i="9"/>
  <c r="S32" i="9"/>
  <c r="S31" i="9"/>
  <c r="S30" i="9"/>
  <c r="S29" i="9"/>
  <c r="S28" i="9"/>
  <c r="S27" i="9"/>
  <c r="S26" i="9"/>
  <c r="S25" i="9"/>
  <c r="S24" i="9"/>
  <c r="S23" i="9"/>
  <c r="S22" i="9"/>
  <c r="S21" i="9"/>
  <c r="S20" i="9"/>
  <c r="S19" i="9"/>
  <c r="S18" i="9"/>
  <c r="S17" i="9"/>
  <c r="S16" i="9"/>
  <c r="S15" i="9"/>
  <c r="S14" i="9"/>
  <c r="S13" i="9"/>
  <c r="S12" i="9"/>
  <c r="S11" i="9"/>
  <c r="S10" i="9"/>
  <c r="S9" i="9"/>
  <c r="S8" i="9"/>
  <c r="S7" i="9"/>
  <c r="S6" i="9"/>
  <c r="S5" i="9"/>
  <c r="S4" i="9"/>
  <c r="R35" i="9"/>
  <c r="U35" i="9"/>
  <c r="W35" i="9"/>
  <c r="R34" i="9"/>
  <c r="U34" i="9"/>
  <c r="W34" i="9"/>
  <c r="R33" i="9"/>
  <c r="R32" i="9"/>
  <c r="U32" i="9"/>
  <c r="W32" i="9"/>
  <c r="R31" i="9"/>
  <c r="R30" i="9"/>
  <c r="R29" i="9"/>
  <c r="U29" i="9"/>
  <c r="W29" i="9"/>
  <c r="R28" i="9"/>
  <c r="U28" i="9"/>
  <c r="W28" i="9"/>
  <c r="R27" i="9"/>
  <c r="U27" i="9"/>
  <c r="W27" i="9"/>
  <c r="R26" i="9"/>
  <c r="U26" i="9"/>
  <c r="W26" i="9"/>
  <c r="R25" i="9"/>
  <c r="U25" i="9"/>
  <c r="W25" i="9"/>
  <c r="R24" i="9"/>
  <c r="U24" i="9"/>
  <c r="W24" i="9"/>
  <c r="R23" i="9"/>
  <c r="U23" i="9"/>
  <c r="W23" i="9"/>
  <c r="R22" i="9"/>
  <c r="U22" i="9"/>
  <c r="W22" i="9"/>
  <c r="R21" i="9"/>
  <c r="U21" i="9"/>
  <c r="W21" i="9"/>
  <c r="R20" i="9"/>
  <c r="U20" i="9"/>
  <c r="W20" i="9"/>
  <c r="R19" i="9"/>
  <c r="U19" i="9"/>
  <c r="W19" i="9"/>
  <c r="R18" i="9"/>
  <c r="U18" i="9"/>
  <c r="W18" i="9"/>
  <c r="R17" i="9"/>
  <c r="U17" i="9"/>
  <c r="W17" i="9"/>
  <c r="R16" i="9"/>
  <c r="R15" i="9"/>
  <c r="R14" i="9"/>
  <c r="R13" i="9"/>
  <c r="U13" i="9"/>
  <c r="W13" i="9"/>
  <c r="R12" i="9"/>
  <c r="U12" i="9"/>
  <c r="W12" i="9"/>
  <c r="R11" i="9"/>
  <c r="U11" i="9"/>
  <c r="W11" i="9"/>
  <c r="R10" i="9"/>
  <c r="R9" i="9"/>
  <c r="U9" i="9"/>
  <c r="W9" i="9"/>
  <c r="R8" i="9"/>
  <c r="R7" i="9"/>
  <c r="R6" i="9"/>
  <c r="R5" i="9"/>
  <c r="R4" i="9"/>
  <c r="U4" i="9"/>
  <c r="W4" i="9"/>
  <c r="U6" i="12"/>
  <c r="W6" i="12"/>
  <c r="U15" i="12"/>
  <c r="W15" i="12"/>
  <c r="U7" i="12"/>
  <c r="W7" i="12"/>
  <c r="Q8" i="12"/>
  <c r="U8" i="12"/>
  <c r="W8" i="12"/>
  <c r="R7" i="12"/>
  <c r="S6" i="12"/>
  <c r="T5" i="12"/>
  <c r="R14" i="12"/>
  <c r="U14" i="12"/>
  <c r="W14" i="12"/>
  <c r="S13" i="12"/>
  <c r="T12" i="12"/>
  <c r="U11" i="12"/>
  <c r="W11" i="12"/>
  <c r="P8" i="12"/>
  <c r="R6" i="12"/>
  <c r="S5" i="12"/>
  <c r="T4" i="12"/>
  <c r="S12" i="12"/>
  <c r="T11" i="12"/>
  <c r="S4" i="12"/>
  <c r="Q13" i="12"/>
  <c r="U13" i="12"/>
  <c r="W13" i="12"/>
  <c r="R12" i="12"/>
  <c r="S11" i="12"/>
  <c r="T10" i="12"/>
  <c r="Q5" i="12"/>
  <c r="U5" i="12"/>
  <c r="W5" i="12"/>
  <c r="R4" i="12"/>
  <c r="Q12" i="12"/>
  <c r="U12" i="12"/>
  <c r="W12" i="12"/>
  <c r="R11" i="12"/>
  <c r="S10" i="12"/>
  <c r="U10" i="12"/>
  <c r="W10" i="12"/>
  <c r="Q4" i="12"/>
  <c r="U4" i="12"/>
  <c r="W4" i="12"/>
  <c r="Q11" i="12"/>
  <c r="T8" i="12"/>
  <c r="M35" i="21"/>
  <c r="P35" i="21"/>
  <c r="M26" i="21"/>
  <c r="P26" i="21"/>
  <c r="M33" i="21"/>
  <c r="P33" i="21"/>
  <c r="M32" i="21"/>
  <c r="Q32" i="21"/>
  <c r="S32" i="21"/>
  <c r="P32" i="21"/>
  <c r="M24" i="21"/>
  <c r="P24" i="21"/>
  <c r="M16" i="21"/>
  <c r="P16" i="21"/>
  <c r="M8" i="21"/>
  <c r="P8" i="21"/>
  <c r="M27" i="21"/>
  <c r="P27" i="21"/>
  <c r="M34" i="21"/>
  <c r="P34" i="21"/>
  <c r="M9" i="21"/>
  <c r="Q9" i="21"/>
  <c r="S9" i="21"/>
  <c r="P9" i="21"/>
  <c r="M31" i="21"/>
  <c r="P31" i="21"/>
  <c r="M23" i="21"/>
  <c r="P23" i="21"/>
  <c r="M15" i="21"/>
  <c r="P15" i="21"/>
  <c r="M7" i="21"/>
  <c r="P7" i="21"/>
  <c r="M11" i="21"/>
  <c r="P11" i="21"/>
  <c r="M30" i="21"/>
  <c r="P30" i="21"/>
  <c r="M22" i="21"/>
  <c r="P22" i="21"/>
  <c r="M14" i="21"/>
  <c r="P14" i="21"/>
  <c r="M6" i="21"/>
  <c r="P6" i="21"/>
  <c r="M19" i="21"/>
  <c r="P19" i="21"/>
  <c r="M18" i="21"/>
  <c r="P18" i="21"/>
  <c r="M25" i="21"/>
  <c r="P25" i="21"/>
  <c r="M29" i="21"/>
  <c r="P29" i="21"/>
  <c r="M21" i="21"/>
  <c r="P21" i="21"/>
  <c r="M13" i="21"/>
  <c r="P13" i="21"/>
  <c r="M5" i="21"/>
  <c r="P5" i="21"/>
  <c r="M10" i="21"/>
  <c r="P10" i="21"/>
  <c r="M17" i="21"/>
  <c r="Q17" i="21"/>
  <c r="S17" i="21"/>
  <c r="P17" i="21"/>
  <c r="M28" i="21"/>
  <c r="P28" i="21"/>
  <c r="M20" i="21"/>
  <c r="Q20" i="21"/>
  <c r="S20" i="21"/>
  <c r="P20" i="21"/>
  <c r="M12" i="21"/>
  <c r="P12" i="21"/>
  <c r="M4" i="21"/>
  <c r="P4" i="21"/>
  <c r="Q11" i="21"/>
  <c r="S11" i="21"/>
  <c r="Q18" i="21"/>
  <c r="S18" i="21"/>
  <c r="Q10" i="21"/>
  <c r="S10" i="21"/>
  <c r="Q28" i="21"/>
  <c r="S28" i="21"/>
  <c r="O35" i="21"/>
  <c r="O34" i="21"/>
  <c r="O33" i="21"/>
  <c r="O32" i="21"/>
  <c r="O31" i="21"/>
  <c r="O30" i="21"/>
  <c r="O29" i="21"/>
  <c r="O28" i="21"/>
  <c r="O27" i="21"/>
  <c r="O26" i="21"/>
  <c r="O25" i="21"/>
  <c r="O24" i="21"/>
  <c r="O23" i="21"/>
  <c r="O22" i="21"/>
  <c r="O21" i="21"/>
  <c r="O20" i="21"/>
  <c r="O19" i="21"/>
  <c r="O18" i="21"/>
  <c r="O17" i="21"/>
  <c r="O16" i="21"/>
  <c r="O15" i="21"/>
  <c r="O14" i="21"/>
  <c r="O13" i="21"/>
  <c r="O12" i="21"/>
  <c r="O11" i="21"/>
  <c r="O10" i="21"/>
  <c r="O9" i="21"/>
  <c r="O8" i="21"/>
  <c r="O7" i="21"/>
  <c r="O6" i="21"/>
  <c r="O5" i="21"/>
  <c r="O4" i="21"/>
  <c r="N35" i="21"/>
  <c r="Q35" i="21"/>
  <c r="S35" i="21"/>
  <c r="N34" i="21"/>
  <c r="Q34" i="21"/>
  <c r="S34" i="21"/>
  <c r="N33" i="21"/>
  <c r="N32" i="21"/>
  <c r="N31" i="21"/>
  <c r="Q31" i="21"/>
  <c r="S31" i="21"/>
  <c r="N30" i="21"/>
  <c r="Q30" i="21"/>
  <c r="S30" i="21"/>
  <c r="N29" i="21"/>
  <c r="Q29" i="21"/>
  <c r="S29" i="21"/>
  <c r="N28" i="21"/>
  <c r="N27" i="21"/>
  <c r="N26" i="21"/>
  <c r="Q26" i="21"/>
  <c r="S26" i="21"/>
  <c r="N25" i="21"/>
  <c r="N24" i="21"/>
  <c r="Q24" i="21"/>
  <c r="S24" i="21"/>
  <c r="N23" i="21"/>
  <c r="N22" i="21"/>
  <c r="Q22" i="21"/>
  <c r="S22" i="21"/>
  <c r="N21" i="21"/>
  <c r="N20" i="21"/>
  <c r="N19" i="21"/>
  <c r="N18" i="21"/>
  <c r="N17" i="21"/>
  <c r="N16" i="21"/>
  <c r="N15" i="21"/>
  <c r="Q15" i="21"/>
  <c r="S15" i="21"/>
  <c r="N14" i="21"/>
  <c r="Q14" i="21"/>
  <c r="S14" i="21"/>
  <c r="N13" i="21"/>
  <c r="Q13" i="21"/>
  <c r="S13" i="21"/>
  <c r="N12" i="21"/>
  <c r="N11" i="21"/>
  <c r="N10" i="21"/>
  <c r="N9" i="21"/>
  <c r="N8" i="21"/>
  <c r="Q8" i="21"/>
  <c r="S8" i="21"/>
  <c r="N7" i="21"/>
  <c r="Q7" i="21"/>
  <c r="S7" i="21"/>
  <c r="N6" i="21"/>
  <c r="Q6" i="21"/>
  <c r="S6" i="21"/>
  <c r="N5" i="21"/>
  <c r="N4" i="21"/>
  <c r="N41" i="9"/>
  <c r="R41" i="9"/>
  <c r="T41" i="9"/>
  <c r="O41" i="9"/>
  <c r="P41" i="9"/>
  <c r="Q41" i="9"/>
  <c r="N49" i="9"/>
  <c r="O49" i="9"/>
  <c r="P49" i="9"/>
  <c r="Q49" i="9"/>
  <c r="R49" i="9"/>
  <c r="T49" i="9"/>
  <c r="N57" i="9"/>
  <c r="R57" i="9"/>
  <c r="T57" i="9"/>
  <c r="O57" i="9"/>
  <c r="P57" i="9"/>
  <c r="Q57" i="9"/>
  <c r="Q55" i="9"/>
  <c r="R55" i="9"/>
  <c r="T55" i="9"/>
  <c r="N55" i="9"/>
  <c r="O55" i="9"/>
  <c r="P55" i="9"/>
  <c r="Q47" i="9"/>
  <c r="N47" i="9"/>
  <c r="R47" i="9"/>
  <c r="T47" i="9"/>
  <c r="O47" i="9"/>
  <c r="P47" i="9"/>
  <c r="N46" i="9"/>
  <c r="R46" i="9"/>
  <c r="T46" i="9"/>
  <c r="O46" i="9"/>
  <c r="P46" i="9"/>
  <c r="Q46" i="9"/>
  <c r="N54" i="9"/>
  <c r="R54" i="9"/>
  <c r="T54" i="9"/>
  <c r="O54" i="9"/>
  <c r="P54" i="9"/>
  <c r="Q54" i="9"/>
  <c r="N39" i="9"/>
  <c r="O39" i="9"/>
  <c r="R39" i="9"/>
  <c r="T39" i="9"/>
  <c r="P39" i="9"/>
  <c r="Q39" i="9"/>
  <c r="M56" i="9"/>
  <c r="L51" i="9"/>
  <c r="M51" i="9"/>
  <c r="M48" i="9"/>
  <c r="L43" i="9"/>
  <c r="M43" i="9"/>
  <c r="M45" i="9"/>
  <c r="L40" i="9"/>
  <c r="M40" i="9"/>
  <c r="L53" i="9"/>
  <c r="M53" i="9"/>
  <c r="L45" i="9"/>
  <c r="L58" i="9"/>
  <c r="M58" i="9"/>
  <c r="L50" i="9"/>
  <c r="M50" i="9"/>
  <c r="L42" i="9"/>
  <c r="M42" i="9"/>
  <c r="M44" i="9"/>
  <c r="L52" i="9"/>
  <c r="M52" i="9"/>
  <c r="L44" i="9"/>
  <c r="O51" i="13"/>
  <c r="M51" i="13"/>
  <c r="Q51" i="13"/>
  <c r="S51" i="13"/>
  <c r="N51" i="13"/>
  <c r="O42" i="13"/>
  <c r="M42" i="13"/>
  <c r="N42" i="13"/>
  <c r="O47" i="13"/>
  <c r="M47" i="13"/>
  <c r="N47" i="13"/>
  <c r="O55" i="13"/>
  <c r="M55" i="13"/>
  <c r="N55" i="13"/>
  <c r="O46" i="13"/>
  <c r="M46" i="13"/>
  <c r="N46" i="13"/>
  <c r="O50" i="13"/>
  <c r="M50" i="13"/>
  <c r="Q50" i="13"/>
  <c r="S50" i="13"/>
  <c r="N50" i="13"/>
  <c r="O41" i="13"/>
  <c r="Q41" i="13"/>
  <c r="S41" i="13"/>
  <c r="N41" i="13"/>
  <c r="M41" i="13"/>
  <c r="O54" i="13"/>
  <c r="M54" i="13"/>
  <c r="N54" i="13"/>
  <c r="O45" i="13"/>
  <c r="N45" i="13"/>
  <c r="M45" i="13"/>
  <c r="O58" i="13"/>
  <c r="M58" i="13"/>
  <c r="N58" i="13"/>
  <c r="O49" i="13"/>
  <c r="M49" i="13"/>
  <c r="N49" i="13"/>
  <c r="Q49" i="13"/>
  <c r="S49" i="13"/>
  <c r="O53" i="13"/>
  <c r="M53" i="13"/>
  <c r="N53" i="13"/>
  <c r="O39" i="13"/>
  <c r="N39" i="13"/>
  <c r="M39" i="13"/>
  <c r="O57" i="13"/>
  <c r="M57" i="13"/>
  <c r="Q57" i="13"/>
  <c r="S57" i="13"/>
  <c r="N57" i="13"/>
  <c r="O43" i="13"/>
  <c r="Q43" i="13"/>
  <c r="S43" i="13"/>
  <c r="M43" i="13"/>
  <c r="N43" i="13"/>
  <c r="L56" i="13"/>
  <c r="L52" i="13"/>
  <c r="L48" i="13"/>
  <c r="L44" i="13"/>
  <c r="L40" i="13"/>
  <c r="P40" i="13"/>
  <c r="Q58" i="13"/>
  <c r="S58" i="13"/>
  <c r="Q42" i="13"/>
  <c r="S42" i="13"/>
  <c r="P58" i="13"/>
  <c r="P57" i="13"/>
  <c r="P56" i="13"/>
  <c r="P55" i="13"/>
  <c r="P54" i="13"/>
  <c r="Q54" i="13"/>
  <c r="S54" i="13"/>
  <c r="P53" i="13"/>
  <c r="Q53" i="13"/>
  <c r="S53" i="13"/>
  <c r="P51" i="13"/>
  <c r="P50" i="13"/>
  <c r="P49" i="13"/>
  <c r="P48" i="13"/>
  <c r="P47" i="13"/>
  <c r="Q47" i="13"/>
  <c r="S47" i="13"/>
  <c r="P46" i="13"/>
  <c r="Q46" i="13"/>
  <c r="S46" i="13"/>
  <c r="P45" i="13"/>
  <c r="Q45" i="13"/>
  <c r="S45" i="13"/>
  <c r="P43" i="13"/>
  <c r="P42" i="13"/>
  <c r="P41" i="13"/>
  <c r="P39" i="13"/>
  <c r="Q39" i="13"/>
  <c r="S39" i="13"/>
  <c r="O35" i="18"/>
  <c r="Q35" i="18"/>
  <c r="O27" i="18"/>
  <c r="Q27" i="18"/>
  <c r="K38" i="18"/>
  <c r="K30" i="18"/>
  <c r="O30" i="18"/>
  <c r="Q30" i="18"/>
  <c r="O26" i="18"/>
  <c r="Q26" i="18"/>
  <c r="K22" i="18"/>
  <c r="J38" i="18"/>
  <c r="O38" i="18"/>
  <c r="Q38" i="18"/>
  <c r="N34" i="18"/>
  <c r="J30" i="18"/>
  <c r="N26" i="18"/>
  <c r="J22" i="18"/>
  <c r="O22" i="18"/>
  <c r="Q22" i="18"/>
  <c r="M19" i="18"/>
  <c r="M34" i="18"/>
  <c r="N33" i="18"/>
  <c r="M26" i="18"/>
  <c r="N25" i="18"/>
  <c r="K35" i="18"/>
  <c r="L34" i="18"/>
  <c r="M33" i="18"/>
  <c r="N32" i="18"/>
  <c r="O31" i="18"/>
  <c r="Q31" i="18"/>
  <c r="K27" i="18"/>
  <c r="L26" i="18"/>
  <c r="M25" i="18"/>
  <c r="N24" i="18"/>
  <c r="K19" i="18"/>
  <c r="O19" i="18"/>
  <c r="Q19" i="18"/>
  <c r="K34" i="18"/>
  <c r="O34" i="18"/>
  <c r="Q34" i="18"/>
  <c r="L33" i="18"/>
  <c r="O33" i="18"/>
  <c r="Q33" i="18"/>
  <c r="M32" i="18"/>
  <c r="O32" i="18"/>
  <c r="Q32" i="18"/>
  <c r="N31" i="18"/>
  <c r="K26" i="18"/>
  <c r="L25" i="18"/>
  <c r="O25" i="18"/>
  <c r="Q25" i="18"/>
  <c r="M24" i="18"/>
  <c r="O24" i="18"/>
  <c r="Q24" i="18"/>
  <c r="N23" i="18"/>
  <c r="O23" i="18"/>
  <c r="Q23" i="18"/>
  <c r="N55" i="16"/>
  <c r="P55" i="16"/>
  <c r="N47" i="16"/>
  <c r="P47" i="16"/>
  <c r="N48" i="16"/>
  <c r="P48" i="16"/>
  <c r="N42" i="16"/>
  <c r="P42" i="16"/>
  <c r="N58" i="16"/>
  <c r="P58" i="16"/>
  <c r="N49" i="16"/>
  <c r="P49" i="16"/>
  <c r="N41" i="16"/>
  <c r="P41" i="16"/>
  <c r="N39" i="16"/>
  <c r="P39" i="16"/>
  <c r="M58" i="16"/>
  <c r="M57" i="16"/>
  <c r="N57" i="16"/>
  <c r="P57" i="16"/>
  <c r="M56" i="16"/>
  <c r="N56" i="16"/>
  <c r="P56" i="16"/>
  <c r="M55" i="16"/>
  <c r="M54" i="16"/>
  <c r="N54" i="16"/>
  <c r="P54" i="16"/>
  <c r="M53" i="16"/>
  <c r="N53" i="16"/>
  <c r="P53" i="16"/>
  <c r="M52" i="16"/>
  <c r="N52" i="16"/>
  <c r="P52" i="16"/>
  <c r="M51" i="16"/>
  <c r="N51" i="16"/>
  <c r="P51" i="16"/>
  <c r="M50" i="16"/>
  <c r="N50" i="16"/>
  <c r="P50" i="16"/>
  <c r="M49" i="16"/>
  <c r="M48" i="16"/>
  <c r="M47" i="16"/>
  <c r="M46" i="16"/>
  <c r="N46" i="16"/>
  <c r="P46" i="16"/>
  <c r="M45" i="16"/>
  <c r="N45" i="16"/>
  <c r="P45" i="16"/>
  <c r="M44" i="16"/>
  <c r="N44" i="16"/>
  <c r="P44" i="16"/>
  <c r="M43" i="16"/>
  <c r="N43" i="16"/>
  <c r="P43" i="16"/>
  <c r="M42" i="16"/>
  <c r="M41" i="16"/>
  <c r="M40" i="16"/>
  <c r="N40" i="16"/>
  <c r="P40" i="16"/>
  <c r="M39" i="16"/>
  <c r="N51" i="19"/>
  <c r="P51" i="19"/>
  <c r="N40" i="19"/>
  <c r="P40" i="19"/>
  <c r="N52" i="19"/>
  <c r="P52" i="19"/>
  <c r="L52" i="19"/>
  <c r="L51" i="19"/>
  <c r="L50" i="19"/>
  <c r="N50" i="19"/>
  <c r="P50" i="19"/>
  <c r="L49" i="19"/>
  <c r="N49" i="19"/>
  <c r="P49" i="19"/>
  <c r="L48" i="19"/>
  <c r="L47" i="19"/>
  <c r="L46" i="19"/>
  <c r="L45" i="19"/>
  <c r="L44" i="19"/>
  <c r="L43" i="19"/>
  <c r="L42" i="19"/>
  <c r="L41" i="19"/>
  <c r="L40" i="19"/>
  <c r="L39" i="19"/>
  <c r="K49" i="19"/>
  <c r="K48" i="19"/>
  <c r="N48" i="19"/>
  <c r="P48" i="19"/>
  <c r="K47" i="19"/>
  <c r="N47" i="19"/>
  <c r="P47" i="19"/>
  <c r="K46" i="19"/>
  <c r="N46" i="19"/>
  <c r="P46" i="19"/>
  <c r="K45" i="19"/>
  <c r="N45" i="19"/>
  <c r="P45" i="19"/>
  <c r="K44" i="19"/>
  <c r="N44" i="19"/>
  <c r="P44" i="19"/>
  <c r="K43" i="19"/>
  <c r="N43" i="19"/>
  <c r="P43" i="19"/>
  <c r="K42" i="19"/>
  <c r="N42" i="19"/>
  <c r="P42" i="19"/>
  <c r="K41" i="19"/>
  <c r="N41" i="19"/>
  <c r="P41" i="19"/>
  <c r="K40" i="19"/>
  <c r="K39" i="19"/>
  <c r="N39" i="19"/>
  <c r="P39" i="19"/>
  <c r="O30" i="22"/>
  <c r="Q30" i="22"/>
  <c r="O23" i="22"/>
  <c r="Q23" i="22"/>
  <c r="O38" i="22"/>
  <c r="Q38" i="22"/>
  <c r="M31" i="22"/>
  <c r="N37" i="22"/>
  <c r="L31" i="22"/>
  <c r="N29" i="22"/>
  <c r="L23" i="22"/>
  <c r="N21" i="22"/>
  <c r="L38" i="22"/>
  <c r="M37" i="22"/>
  <c r="N36" i="22"/>
  <c r="K31" i="22"/>
  <c r="O31" i="22"/>
  <c r="Q31" i="22"/>
  <c r="L30" i="22"/>
  <c r="M29" i="22"/>
  <c r="N28" i="22"/>
  <c r="K23" i="22"/>
  <c r="L22" i="22"/>
  <c r="O22" i="22"/>
  <c r="Q22" i="22"/>
  <c r="M21" i="22"/>
  <c r="N20" i="22"/>
  <c r="M23" i="22"/>
  <c r="L37" i="22"/>
  <c r="M36" i="22"/>
  <c r="N35" i="22"/>
  <c r="O35" i="22"/>
  <c r="Q35" i="22"/>
  <c r="O34" i="22"/>
  <c r="Q34" i="22"/>
  <c r="L29" i="22"/>
  <c r="M28" i="22"/>
  <c r="N27" i="22"/>
  <c r="O27" i="22"/>
  <c r="Q27" i="22"/>
  <c r="O26" i="22"/>
  <c r="Q26" i="22"/>
  <c r="L21" i="22"/>
  <c r="M20" i="22"/>
  <c r="O20" i="22"/>
  <c r="Q20" i="22"/>
  <c r="N19" i="22"/>
  <c r="K21" i="22"/>
  <c r="L20" i="22"/>
  <c r="M19" i="22"/>
  <c r="O19" i="22"/>
  <c r="Q19" i="22"/>
  <c r="K37" i="22"/>
  <c r="O37" i="22"/>
  <c r="Q37" i="22"/>
  <c r="L36" i="22"/>
  <c r="O36" i="22"/>
  <c r="Q36" i="22"/>
  <c r="K29" i="22"/>
  <c r="O29" i="22"/>
  <c r="Q29" i="22"/>
  <c r="L28" i="22"/>
  <c r="O28" i="22"/>
  <c r="Q28" i="22"/>
  <c r="J21" i="22"/>
  <c r="O21" i="22"/>
  <c r="Q21" i="22"/>
  <c r="L55" i="21"/>
  <c r="J55" i="21"/>
  <c r="K55" i="21"/>
  <c r="L39" i="21"/>
  <c r="J39" i="21"/>
  <c r="K39" i="21"/>
  <c r="L49" i="21"/>
  <c r="J49" i="21"/>
  <c r="K49" i="21"/>
  <c r="L44" i="21"/>
  <c r="J44" i="21"/>
  <c r="K44" i="21"/>
  <c r="L43" i="21"/>
  <c r="J43" i="21"/>
  <c r="K43" i="21"/>
  <c r="L58" i="21"/>
  <c r="J58" i="21"/>
  <c r="N58" i="21"/>
  <c r="P58" i="21"/>
  <c r="K58" i="21"/>
  <c r="L53" i="21"/>
  <c r="J53" i="21"/>
  <c r="K53" i="21"/>
  <c r="L48" i="21"/>
  <c r="J48" i="21"/>
  <c r="K48" i="21"/>
  <c r="L42" i="21"/>
  <c r="J42" i="21"/>
  <c r="K42" i="21"/>
  <c r="L47" i="21"/>
  <c r="J47" i="21"/>
  <c r="K47" i="21"/>
  <c r="L57" i="21"/>
  <c r="J57" i="21"/>
  <c r="K57" i="21"/>
  <c r="N57" i="21"/>
  <c r="P57" i="21"/>
  <c r="L41" i="21"/>
  <c r="J41" i="21"/>
  <c r="K41" i="21"/>
  <c r="L46" i="21"/>
  <c r="J46" i="21"/>
  <c r="K46" i="21"/>
  <c r="L51" i="21"/>
  <c r="J51" i="21"/>
  <c r="N51" i="21"/>
  <c r="P51" i="21"/>
  <c r="K51" i="21"/>
  <c r="L54" i="21"/>
  <c r="J54" i="21"/>
  <c r="K54" i="21"/>
  <c r="L52" i="21"/>
  <c r="J52" i="21"/>
  <c r="K52" i="21"/>
  <c r="L56" i="21"/>
  <c r="J56" i="21"/>
  <c r="K56" i="21"/>
  <c r="L50" i="21"/>
  <c r="J50" i="21"/>
  <c r="N50" i="21"/>
  <c r="P50" i="21"/>
  <c r="K50" i="21"/>
  <c r="L45" i="21"/>
  <c r="J45" i="21"/>
  <c r="K45" i="21"/>
  <c r="L40" i="21"/>
  <c r="J40" i="21"/>
  <c r="K40" i="21"/>
  <c r="N41" i="21"/>
  <c r="P41" i="21"/>
  <c r="N44" i="21"/>
  <c r="P44" i="21"/>
  <c r="N48" i="21"/>
  <c r="P48" i="21"/>
  <c r="M58" i="21"/>
  <c r="M57" i="21"/>
  <c r="M56" i="21"/>
  <c r="M55" i="21"/>
  <c r="M54" i="21"/>
  <c r="N54" i="21"/>
  <c r="P54" i="21"/>
  <c r="M53" i="21"/>
  <c r="N53" i="21"/>
  <c r="P53" i="21"/>
  <c r="M52" i="21"/>
  <c r="M51" i="21"/>
  <c r="M50" i="21"/>
  <c r="M49" i="21"/>
  <c r="M48" i="21"/>
  <c r="M47" i="21"/>
  <c r="M46" i="21"/>
  <c r="M45" i="21"/>
  <c r="M44" i="21"/>
  <c r="M43" i="21"/>
  <c r="N43" i="21"/>
  <c r="P43" i="21"/>
  <c r="M42" i="21"/>
  <c r="N42" i="21"/>
  <c r="P42" i="21"/>
  <c r="M41" i="21"/>
  <c r="M40" i="21"/>
  <c r="N40" i="21"/>
  <c r="P40" i="21"/>
  <c r="M39" i="21"/>
  <c r="Q16" i="21"/>
  <c r="S16" i="21"/>
  <c r="Q25" i="21"/>
  <c r="S25" i="21"/>
  <c r="Q33" i="21"/>
  <c r="S33" i="21"/>
  <c r="Q19" i="21"/>
  <c r="S19" i="21"/>
  <c r="Q23" i="21"/>
  <c r="S23" i="21"/>
  <c r="Q27" i="21"/>
  <c r="S27" i="21"/>
  <c r="Q4" i="21"/>
  <c r="S4" i="21"/>
  <c r="Q12" i="21"/>
  <c r="S12" i="21"/>
  <c r="Q5" i="21"/>
  <c r="S5" i="21"/>
  <c r="Q21" i="21"/>
  <c r="S21" i="21"/>
  <c r="Q50" i="9"/>
  <c r="N50" i="9"/>
  <c r="R50" i="9"/>
  <c r="T50" i="9"/>
  <c r="P50" i="9"/>
  <c r="O50" i="9"/>
  <c r="O40" i="9"/>
  <c r="P40" i="9"/>
  <c r="Q40" i="9"/>
  <c r="R40" i="9"/>
  <c r="T40" i="9"/>
  <c r="N40" i="9"/>
  <c r="P53" i="9"/>
  <c r="Q53" i="9"/>
  <c r="O53" i="9"/>
  <c r="N53" i="9"/>
  <c r="R53" i="9"/>
  <c r="T53" i="9"/>
  <c r="N52" i="9"/>
  <c r="R52" i="9"/>
  <c r="T52" i="9"/>
  <c r="O52" i="9"/>
  <c r="P52" i="9"/>
  <c r="Q52" i="9"/>
  <c r="N43" i="9"/>
  <c r="O43" i="9"/>
  <c r="P43" i="9"/>
  <c r="Q43" i="9"/>
  <c r="R43" i="9"/>
  <c r="T43" i="9"/>
  <c r="N51" i="9"/>
  <c r="R51" i="9"/>
  <c r="T51" i="9"/>
  <c r="O51" i="9"/>
  <c r="P51" i="9"/>
  <c r="Q51" i="9"/>
  <c r="Q42" i="9"/>
  <c r="R42" i="9"/>
  <c r="T42" i="9"/>
  <c r="P42" i="9"/>
  <c r="N42" i="9"/>
  <c r="O42" i="9"/>
  <c r="Q58" i="9"/>
  <c r="P58" i="9"/>
  <c r="N58" i="9"/>
  <c r="R58" i="9"/>
  <c r="T58" i="9"/>
  <c r="O58" i="9"/>
  <c r="P45" i="9"/>
  <c r="Q45" i="9"/>
  <c r="N45" i="9"/>
  <c r="R45" i="9"/>
  <c r="T45" i="9"/>
  <c r="O45" i="9"/>
  <c r="O48" i="9"/>
  <c r="P48" i="9"/>
  <c r="Q48" i="9"/>
  <c r="R48" i="9"/>
  <c r="T48" i="9"/>
  <c r="N48" i="9"/>
  <c r="N44" i="9"/>
  <c r="R44" i="9"/>
  <c r="T44" i="9"/>
  <c r="O44" i="9"/>
  <c r="P44" i="9"/>
  <c r="Q44" i="9"/>
  <c r="O56" i="9"/>
  <c r="N56" i="9"/>
  <c r="R56" i="9"/>
  <c r="T56" i="9"/>
  <c r="P56" i="9"/>
  <c r="Q56" i="9"/>
  <c r="O48" i="13"/>
  <c r="M48" i="13"/>
  <c r="N48" i="13"/>
  <c r="O52" i="13"/>
  <c r="M52" i="13"/>
  <c r="N52" i="13"/>
  <c r="Q40" i="13"/>
  <c r="S40" i="13"/>
  <c r="Q55" i="13"/>
  <c r="S55" i="13"/>
  <c r="O44" i="13"/>
  <c r="M44" i="13"/>
  <c r="N44" i="13"/>
  <c r="O56" i="13"/>
  <c r="M56" i="13"/>
  <c r="Q56" i="13"/>
  <c r="S56" i="13"/>
  <c r="N56" i="13"/>
  <c r="P44" i="13"/>
  <c r="Q44" i="13"/>
  <c r="S44" i="13"/>
  <c r="P52" i="13"/>
  <c r="Q52" i="13"/>
  <c r="S52" i="13"/>
  <c r="O40" i="13"/>
  <c r="M40" i="13"/>
  <c r="N40" i="13"/>
  <c r="N52" i="21"/>
  <c r="P52" i="21"/>
  <c r="N39" i="21"/>
  <c r="P39" i="21"/>
  <c r="N47" i="21"/>
  <c r="P47" i="21"/>
  <c r="N55" i="21"/>
  <c r="P55" i="21"/>
  <c r="N45" i="21"/>
  <c r="P45" i="21"/>
  <c r="N56" i="21"/>
  <c r="P56" i="21"/>
  <c r="N46" i="21"/>
  <c r="P46" i="21"/>
  <c r="N49" i="21"/>
  <c r="P49" i="21"/>
  <c r="J35" i="16"/>
  <c r="J34" i="16"/>
  <c r="J33" i="16"/>
  <c r="J32" i="16"/>
  <c r="J31" i="16"/>
  <c r="J30" i="16"/>
  <c r="J29" i="16"/>
  <c r="J28" i="16"/>
  <c r="J27" i="16"/>
  <c r="J26" i="16"/>
  <c r="J25" i="16"/>
  <c r="J24" i="16"/>
  <c r="J23" i="16"/>
  <c r="J22" i="16"/>
  <c r="J21" i="16"/>
  <c r="J20" i="16"/>
  <c r="J19" i="16"/>
  <c r="J18" i="16"/>
  <c r="J17" i="16"/>
  <c r="J16" i="16"/>
  <c r="J15" i="16"/>
  <c r="J14" i="16"/>
  <c r="J13" i="16"/>
  <c r="J12" i="16"/>
  <c r="J11" i="16"/>
  <c r="J10" i="16"/>
  <c r="J9" i="16"/>
  <c r="J8" i="16"/>
  <c r="J7" i="16"/>
  <c r="J6" i="16"/>
  <c r="J5" i="16"/>
  <c r="J4" i="16"/>
  <c r="J3" i="16"/>
  <c r="I15" i="20"/>
  <c r="I14" i="20"/>
  <c r="I13" i="20"/>
  <c r="I12" i="20"/>
  <c r="I11" i="20"/>
  <c r="I10" i="20"/>
  <c r="I9" i="20"/>
  <c r="I8" i="20"/>
  <c r="I7" i="20"/>
  <c r="I6" i="20"/>
  <c r="I5" i="20"/>
  <c r="I4" i="20"/>
  <c r="I3" i="20"/>
  <c r="I15" i="22"/>
  <c r="I14" i="22"/>
  <c r="I13" i="22"/>
  <c r="I12" i="22"/>
  <c r="I11" i="22"/>
  <c r="I10" i="22"/>
  <c r="I9" i="22"/>
  <c r="I8" i="22"/>
  <c r="I7" i="22"/>
  <c r="I6" i="22"/>
  <c r="I5" i="22"/>
  <c r="I4" i="22"/>
  <c r="I3" i="22"/>
  <c r="J35" i="19"/>
  <c r="J34" i="19"/>
  <c r="J33" i="19"/>
  <c r="J32" i="19"/>
  <c r="J31" i="19"/>
  <c r="J30" i="19"/>
  <c r="J29" i="19"/>
  <c r="J28" i="19"/>
  <c r="J27" i="19"/>
  <c r="J26" i="19"/>
  <c r="J25" i="19"/>
  <c r="J24" i="19"/>
  <c r="J23" i="19"/>
  <c r="J22" i="19"/>
  <c r="J21" i="19"/>
  <c r="J20" i="19"/>
  <c r="J19" i="19"/>
  <c r="J18" i="19"/>
  <c r="J17" i="19"/>
  <c r="J16" i="19"/>
  <c r="J15" i="19"/>
  <c r="J14" i="19"/>
  <c r="J13" i="19"/>
  <c r="J12" i="19"/>
  <c r="J11" i="19"/>
  <c r="J10" i="19"/>
  <c r="J9" i="19"/>
  <c r="J8" i="19"/>
  <c r="J7" i="19"/>
  <c r="J6" i="19"/>
  <c r="J5" i="19"/>
  <c r="J4" i="19"/>
  <c r="J3" i="19"/>
  <c r="J35" i="21"/>
  <c r="J34" i="21"/>
  <c r="J33" i="21"/>
  <c r="J32" i="21"/>
  <c r="J31" i="21"/>
  <c r="J30" i="21"/>
  <c r="J29" i="21"/>
  <c r="J28" i="21"/>
  <c r="J27" i="21"/>
  <c r="J26" i="21"/>
  <c r="J25" i="21"/>
  <c r="J24" i="21"/>
  <c r="J23" i="21"/>
  <c r="J22" i="21"/>
  <c r="J21" i="21"/>
  <c r="J20" i="21"/>
  <c r="J19" i="21"/>
  <c r="J18" i="21"/>
  <c r="J17" i="21"/>
  <c r="J16" i="21"/>
  <c r="J15" i="21"/>
  <c r="J14" i="21"/>
  <c r="J13" i="21"/>
  <c r="J12" i="21"/>
  <c r="J11" i="21"/>
  <c r="J10" i="21"/>
  <c r="J9" i="21"/>
  <c r="J7" i="21"/>
  <c r="J6" i="21"/>
  <c r="J5" i="21"/>
  <c r="J4" i="21"/>
  <c r="J8" i="21"/>
  <c r="J3" i="21"/>
  <c r="P18" i="22"/>
  <c r="E18" i="22"/>
  <c r="G18" i="22"/>
  <c r="I18" i="22"/>
  <c r="D18" i="22"/>
  <c r="R15" i="22"/>
  <c r="H15" i="22"/>
  <c r="E15" i="22"/>
  <c r="F15" i="22"/>
  <c r="R14" i="22"/>
  <c r="H14" i="22"/>
  <c r="E14" i="22"/>
  <c r="F14" i="22"/>
  <c r="R13" i="22"/>
  <c r="H13" i="22"/>
  <c r="E13" i="22"/>
  <c r="F13" i="22"/>
  <c r="R12" i="22"/>
  <c r="H12" i="22"/>
  <c r="E12" i="22"/>
  <c r="F12" i="22"/>
  <c r="R11" i="22"/>
  <c r="H11" i="22"/>
  <c r="E11" i="22"/>
  <c r="F11" i="22"/>
  <c r="R10" i="22"/>
  <c r="H10" i="22"/>
  <c r="E10" i="22"/>
  <c r="F10" i="22"/>
  <c r="R9" i="22"/>
  <c r="H9" i="22"/>
  <c r="E9" i="22"/>
  <c r="F9" i="22"/>
  <c r="R8" i="22"/>
  <c r="H8" i="22"/>
  <c r="E8" i="22"/>
  <c r="F8" i="22"/>
  <c r="R7" i="22"/>
  <c r="H7" i="22"/>
  <c r="E7" i="22"/>
  <c r="F7" i="22"/>
  <c r="R6" i="22"/>
  <c r="H6" i="22"/>
  <c r="E6" i="22"/>
  <c r="F6" i="22"/>
  <c r="R5" i="22"/>
  <c r="H5" i="22"/>
  <c r="E5" i="22"/>
  <c r="F5" i="22"/>
  <c r="R4" i="22"/>
  <c r="H4" i="22"/>
  <c r="E4" i="22"/>
  <c r="F4" i="22"/>
  <c r="R3" i="22"/>
  <c r="H3" i="22"/>
  <c r="E3" i="22"/>
  <c r="F3" i="22"/>
  <c r="O38" i="21"/>
  <c r="D38" i="21"/>
  <c r="E38" i="21"/>
  <c r="G38" i="21"/>
  <c r="I38" i="21"/>
  <c r="U30" i="21"/>
  <c r="V9" i="21"/>
  <c r="R3" i="21"/>
  <c r="I3" i="21"/>
  <c r="V3" i="21"/>
  <c r="E3" i="21"/>
  <c r="G3" i="21"/>
  <c r="L3" i="21"/>
  <c r="P38" i="20"/>
  <c r="D38" i="20"/>
  <c r="E38" i="20"/>
  <c r="G38" i="20"/>
  <c r="I38" i="20"/>
  <c r="P37" i="20"/>
  <c r="D37" i="20"/>
  <c r="E37" i="20"/>
  <c r="P36" i="20"/>
  <c r="D36" i="20"/>
  <c r="E36" i="20"/>
  <c r="G36" i="20"/>
  <c r="I36" i="20"/>
  <c r="P35" i="20"/>
  <c r="D35" i="20"/>
  <c r="E35" i="20"/>
  <c r="G35" i="20"/>
  <c r="I35" i="20"/>
  <c r="P34" i="20"/>
  <c r="E34" i="20"/>
  <c r="G34" i="20"/>
  <c r="I34" i="20"/>
  <c r="D34" i="20"/>
  <c r="P33" i="20"/>
  <c r="D33" i="20"/>
  <c r="E33" i="20"/>
  <c r="G33" i="20"/>
  <c r="I33" i="20"/>
  <c r="P32" i="20"/>
  <c r="D32" i="20"/>
  <c r="E32" i="20"/>
  <c r="G32" i="20"/>
  <c r="I32" i="20"/>
  <c r="L32" i="20"/>
  <c r="P31" i="20"/>
  <c r="D31" i="20"/>
  <c r="E31" i="20"/>
  <c r="G31" i="20"/>
  <c r="I31" i="20"/>
  <c r="P30" i="20"/>
  <c r="D30" i="20"/>
  <c r="E30" i="20"/>
  <c r="G30" i="20"/>
  <c r="I30" i="20"/>
  <c r="P29" i="20"/>
  <c r="E29" i="20"/>
  <c r="D29" i="20"/>
  <c r="P28" i="20"/>
  <c r="D28" i="20"/>
  <c r="E28" i="20"/>
  <c r="G28" i="20"/>
  <c r="I28" i="20"/>
  <c r="P27" i="20"/>
  <c r="D27" i="20"/>
  <c r="E27" i="20"/>
  <c r="G27" i="20"/>
  <c r="I27" i="20"/>
  <c r="P26" i="20"/>
  <c r="D26" i="20"/>
  <c r="E26" i="20"/>
  <c r="G26" i="20"/>
  <c r="I26" i="20"/>
  <c r="P25" i="20"/>
  <c r="E25" i="20"/>
  <c r="G25" i="20"/>
  <c r="I25" i="20"/>
  <c r="J25" i="20"/>
  <c r="D25" i="20"/>
  <c r="P24" i="20"/>
  <c r="D24" i="20"/>
  <c r="E24" i="20"/>
  <c r="G24" i="20"/>
  <c r="I24" i="20"/>
  <c r="P23" i="20"/>
  <c r="D23" i="20"/>
  <c r="E23" i="20"/>
  <c r="G23" i="20"/>
  <c r="I23" i="20"/>
  <c r="P22" i="20"/>
  <c r="D22" i="20"/>
  <c r="E22" i="20"/>
  <c r="G22" i="20"/>
  <c r="I22" i="20"/>
  <c r="L22" i="20"/>
  <c r="P21" i="20"/>
  <c r="E21" i="20"/>
  <c r="D21" i="20"/>
  <c r="P20" i="20"/>
  <c r="D20" i="20"/>
  <c r="E20" i="20"/>
  <c r="G20" i="20"/>
  <c r="I20" i="20"/>
  <c r="K20" i="20"/>
  <c r="P19" i="20"/>
  <c r="D19" i="20"/>
  <c r="E19" i="20"/>
  <c r="G19" i="20"/>
  <c r="I19" i="20"/>
  <c r="P18" i="20"/>
  <c r="D18" i="20"/>
  <c r="E18" i="20"/>
  <c r="G18" i="20"/>
  <c r="I18" i="20"/>
  <c r="R15" i="20"/>
  <c r="H15" i="20"/>
  <c r="E15" i="20"/>
  <c r="F15" i="20"/>
  <c r="R14" i="20"/>
  <c r="H14" i="20"/>
  <c r="E14" i="20"/>
  <c r="F14" i="20"/>
  <c r="R13" i="20"/>
  <c r="H13" i="20"/>
  <c r="E13" i="20"/>
  <c r="F13" i="20"/>
  <c r="R12" i="20"/>
  <c r="H12" i="20"/>
  <c r="E12" i="20"/>
  <c r="F12" i="20"/>
  <c r="R11" i="20"/>
  <c r="H11" i="20"/>
  <c r="E11" i="20"/>
  <c r="F11" i="20"/>
  <c r="R10" i="20"/>
  <c r="H10" i="20"/>
  <c r="E10" i="20"/>
  <c r="F10" i="20"/>
  <c r="R9" i="20"/>
  <c r="H9" i="20"/>
  <c r="E9" i="20"/>
  <c r="F9" i="20"/>
  <c r="R8" i="20"/>
  <c r="H8" i="20"/>
  <c r="E8" i="20"/>
  <c r="F8" i="20"/>
  <c r="R7" i="20"/>
  <c r="H7" i="20"/>
  <c r="E7" i="20"/>
  <c r="F7" i="20"/>
  <c r="R6" i="20"/>
  <c r="H6" i="20"/>
  <c r="E6" i="20"/>
  <c r="F6" i="20"/>
  <c r="R5" i="20"/>
  <c r="H5" i="20"/>
  <c r="E5" i="20"/>
  <c r="F5" i="20"/>
  <c r="R4" i="20"/>
  <c r="H4" i="20"/>
  <c r="E4" i="20"/>
  <c r="F4" i="20"/>
  <c r="R3" i="20"/>
  <c r="H3" i="20"/>
  <c r="E3" i="20"/>
  <c r="F3" i="20"/>
  <c r="O38" i="19"/>
  <c r="D38" i="19"/>
  <c r="E38" i="19"/>
  <c r="G38" i="19"/>
  <c r="I38" i="19"/>
  <c r="R35" i="19"/>
  <c r="I35" i="19"/>
  <c r="E35" i="19"/>
  <c r="G35" i="19"/>
  <c r="R34" i="19"/>
  <c r="I34" i="19"/>
  <c r="E34" i="19"/>
  <c r="G34" i="19"/>
  <c r="R33" i="19"/>
  <c r="I33" i="19"/>
  <c r="E33" i="19"/>
  <c r="G33" i="19"/>
  <c r="R32" i="19"/>
  <c r="I32" i="19"/>
  <c r="E32" i="19"/>
  <c r="G32" i="19"/>
  <c r="R31" i="19"/>
  <c r="I31" i="19"/>
  <c r="E31" i="19"/>
  <c r="G31" i="19"/>
  <c r="L31" i="19"/>
  <c r="R30" i="19"/>
  <c r="I30" i="19"/>
  <c r="E30" i="19"/>
  <c r="G30" i="19"/>
  <c r="R29" i="19"/>
  <c r="I29" i="19"/>
  <c r="E29" i="19"/>
  <c r="G29" i="19"/>
  <c r="L29" i="19"/>
  <c r="R28" i="19"/>
  <c r="I28" i="19"/>
  <c r="E28" i="19"/>
  <c r="G28" i="19"/>
  <c r="R27" i="19"/>
  <c r="I27" i="19"/>
  <c r="E27" i="19"/>
  <c r="G27" i="19"/>
  <c r="L27" i="19"/>
  <c r="N27" i="19"/>
  <c r="R26" i="19"/>
  <c r="I26" i="19"/>
  <c r="E26" i="19"/>
  <c r="G26" i="19"/>
  <c r="R25" i="19"/>
  <c r="I25" i="19"/>
  <c r="E25" i="19"/>
  <c r="G25" i="19"/>
  <c r="L25" i="19"/>
  <c r="R24" i="19"/>
  <c r="I24" i="19"/>
  <c r="E24" i="19"/>
  <c r="G24" i="19"/>
  <c r="R23" i="19"/>
  <c r="I23" i="19"/>
  <c r="E23" i="19"/>
  <c r="G23" i="19"/>
  <c r="L23" i="19"/>
  <c r="R22" i="19"/>
  <c r="I22" i="19"/>
  <c r="E22" i="19"/>
  <c r="G22" i="19"/>
  <c r="R21" i="19"/>
  <c r="I21" i="19"/>
  <c r="E21" i="19"/>
  <c r="G21" i="19"/>
  <c r="R20" i="19"/>
  <c r="I20" i="19"/>
  <c r="E20" i="19"/>
  <c r="G20" i="19"/>
  <c r="R19" i="19"/>
  <c r="I19" i="19"/>
  <c r="E19" i="19"/>
  <c r="G19" i="19"/>
  <c r="R18" i="19"/>
  <c r="I18" i="19"/>
  <c r="E18" i="19"/>
  <c r="G18" i="19"/>
  <c r="R17" i="19"/>
  <c r="I17" i="19"/>
  <c r="E17" i="19"/>
  <c r="G17" i="19"/>
  <c r="R16" i="19"/>
  <c r="I16" i="19"/>
  <c r="E16" i="19"/>
  <c r="G16" i="19"/>
  <c r="R15" i="19"/>
  <c r="I15" i="19"/>
  <c r="E15" i="19"/>
  <c r="G15" i="19"/>
  <c r="R14" i="19"/>
  <c r="I14" i="19"/>
  <c r="E14" i="19"/>
  <c r="G14" i="19"/>
  <c r="R13" i="19"/>
  <c r="I13" i="19"/>
  <c r="E13" i="19"/>
  <c r="G13" i="19"/>
  <c r="R12" i="19"/>
  <c r="I12" i="19"/>
  <c r="E12" i="19"/>
  <c r="G12" i="19"/>
  <c r="R11" i="19"/>
  <c r="I11" i="19"/>
  <c r="E11" i="19"/>
  <c r="G11" i="19"/>
  <c r="R10" i="19"/>
  <c r="I10" i="19"/>
  <c r="E10" i="19"/>
  <c r="G10" i="19"/>
  <c r="R9" i="19"/>
  <c r="I9" i="19"/>
  <c r="E9" i="19"/>
  <c r="G9" i="19"/>
  <c r="R8" i="19"/>
  <c r="I8" i="19"/>
  <c r="E8" i="19"/>
  <c r="G8" i="19"/>
  <c r="R7" i="19"/>
  <c r="I7" i="19"/>
  <c r="E7" i="19"/>
  <c r="G7" i="19"/>
  <c r="R6" i="19"/>
  <c r="I6" i="19"/>
  <c r="E6" i="19"/>
  <c r="G6" i="19"/>
  <c r="R5" i="19"/>
  <c r="I5" i="19"/>
  <c r="E5" i="19"/>
  <c r="G5" i="19"/>
  <c r="R4" i="19"/>
  <c r="I4" i="19"/>
  <c r="E4" i="19"/>
  <c r="G4" i="19"/>
  <c r="R3" i="19"/>
  <c r="I3" i="19"/>
  <c r="E3" i="19"/>
  <c r="G3" i="19"/>
  <c r="D18" i="18"/>
  <c r="E18" i="18"/>
  <c r="E4" i="18"/>
  <c r="F4" i="18"/>
  <c r="E5" i="18"/>
  <c r="F5" i="18"/>
  <c r="E6" i="18"/>
  <c r="F6" i="18"/>
  <c r="E7" i="18"/>
  <c r="F7" i="18"/>
  <c r="E8" i="18"/>
  <c r="F8" i="18"/>
  <c r="E9" i="18"/>
  <c r="F9" i="18"/>
  <c r="E10" i="18"/>
  <c r="F10" i="18"/>
  <c r="E11" i="18"/>
  <c r="F11" i="18"/>
  <c r="E12" i="18"/>
  <c r="F12" i="18"/>
  <c r="E13" i="18"/>
  <c r="F13" i="18"/>
  <c r="E14" i="18"/>
  <c r="F14" i="18"/>
  <c r="E15" i="18"/>
  <c r="F15" i="18"/>
  <c r="E3" i="18"/>
  <c r="F3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P18" i="18"/>
  <c r="F18" i="18"/>
  <c r="R15" i="18"/>
  <c r="I15" i="18"/>
  <c r="H15" i="18"/>
  <c r="R14" i="18"/>
  <c r="I14" i="18"/>
  <c r="H14" i="18"/>
  <c r="R13" i="18"/>
  <c r="I13" i="18"/>
  <c r="H13" i="18"/>
  <c r="R12" i="18"/>
  <c r="I12" i="18"/>
  <c r="H12" i="18"/>
  <c r="R11" i="18"/>
  <c r="I11" i="18"/>
  <c r="H11" i="18"/>
  <c r="R10" i="18"/>
  <c r="I10" i="18"/>
  <c r="H10" i="18"/>
  <c r="R9" i="18"/>
  <c r="I9" i="18"/>
  <c r="H9" i="18"/>
  <c r="R8" i="18"/>
  <c r="I8" i="18"/>
  <c r="H8" i="18"/>
  <c r="R7" i="18"/>
  <c r="I7" i="18"/>
  <c r="H7" i="18"/>
  <c r="R6" i="18"/>
  <c r="I6" i="18"/>
  <c r="H6" i="18"/>
  <c r="R5" i="18"/>
  <c r="I5" i="18"/>
  <c r="H5" i="18"/>
  <c r="R4" i="18"/>
  <c r="I4" i="18"/>
  <c r="H4" i="18"/>
  <c r="R3" i="18"/>
  <c r="I3" i="18"/>
  <c r="H3" i="18"/>
  <c r="D38" i="16"/>
  <c r="E38" i="16"/>
  <c r="E4" i="16"/>
  <c r="E5" i="16"/>
  <c r="G5" i="16"/>
  <c r="E6" i="16"/>
  <c r="G6" i="16"/>
  <c r="E7" i="16"/>
  <c r="G7" i="16"/>
  <c r="E8" i="16"/>
  <c r="G8" i="16"/>
  <c r="E9" i="16"/>
  <c r="G9" i="16"/>
  <c r="E10" i="16"/>
  <c r="G10" i="16"/>
  <c r="E11" i="16"/>
  <c r="G11" i="16"/>
  <c r="E12" i="16"/>
  <c r="G12" i="16"/>
  <c r="E13" i="16"/>
  <c r="G13" i="16"/>
  <c r="E14" i="16"/>
  <c r="G14" i="16"/>
  <c r="E15" i="16"/>
  <c r="G15" i="16"/>
  <c r="E16" i="16"/>
  <c r="G16" i="16"/>
  <c r="E17" i="16"/>
  <c r="G17" i="16"/>
  <c r="E18" i="16"/>
  <c r="G18" i="16"/>
  <c r="E19" i="16"/>
  <c r="G19" i="16"/>
  <c r="E20" i="16"/>
  <c r="G20" i="16"/>
  <c r="E21" i="16"/>
  <c r="G21" i="16"/>
  <c r="E22" i="16"/>
  <c r="G22" i="16"/>
  <c r="E23" i="16"/>
  <c r="G23" i="16"/>
  <c r="E24" i="16"/>
  <c r="G24" i="16"/>
  <c r="E25" i="16"/>
  <c r="G25" i="16"/>
  <c r="E26" i="16"/>
  <c r="G26" i="16"/>
  <c r="E27" i="16"/>
  <c r="G27" i="16"/>
  <c r="E28" i="16"/>
  <c r="G28" i="16"/>
  <c r="E29" i="16"/>
  <c r="G29" i="16"/>
  <c r="E30" i="16"/>
  <c r="G30" i="16"/>
  <c r="E31" i="16"/>
  <c r="G31" i="16"/>
  <c r="E32" i="16"/>
  <c r="G32" i="16"/>
  <c r="E33" i="16"/>
  <c r="G33" i="16"/>
  <c r="E34" i="16"/>
  <c r="G34" i="16"/>
  <c r="E35" i="16"/>
  <c r="G35" i="16"/>
  <c r="E3" i="16"/>
  <c r="G3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9" i="16"/>
  <c r="O38" i="16"/>
  <c r="F38" i="16"/>
  <c r="R35" i="16"/>
  <c r="I35" i="16"/>
  <c r="R34" i="16"/>
  <c r="I34" i="16"/>
  <c r="R33" i="16"/>
  <c r="I33" i="16"/>
  <c r="R32" i="16"/>
  <c r="I32" i="16"/>
  <c r="R31" i="16"/>
  <c r="I31" i="16"/>
  <c r="R30" i="16"/>
  <c r="I30" i="16"/>
  <c r="R29" i="16"/>
  <c r="I29" i="16"/>
  <c r="R28" i="16"/>
  <c r="I28" i="16"/>
  <c r="R27" i="16"/>
  <c r="I27" i="16"/>
  <c r="R26" i="16"/>
  <c r="I26" i="16"/>
  <c r="R25" i="16"/>
  <c r="I25" i="16"/>
  <c r="R24" i="16"/>
  <c r="I24" i="16"/>
  <c r="R23" i="16"/>
  <c r="I23" i="16"/>
  <c r="R22" i="16"/>
  <c r="I22" i="16"/>
  <c r="R21" i="16"/>
  <c r="I21" i="16"/>
  <c r="R20" i="16"/>
  <c r="I20" i="16"/>
  <c r="R19" i="16"/>
  <c r="I19" i="16"/>
  <c r="R18" i="16"/>
  <c r="I18" i="16"/>
  <c r="R17" i="16"/>
  <c r="I17" i="16"/>
  <c r="R16" i="16"/>
  <c r="I16" i="16"/>
  <c r="R15" i="16"/>
  <c r="I15" i="16"/>
  <c r="R14" i="16"/>
  <c r="I14" i="16"/>
  <c r="R13" i="16"/>
  <c r="I13" i="16"/>
  <c r="R12" i="16"/>
  <c r="I12" i="16"/>
  <c r="R11" i="16"/>
  <c r="I11" i="16"/>
  <c r="R10" i="16"/>
  <c r="I10" i="16"/>
  <c r="R9" i="16"/>
  <c r="I9" i="16"/>
  <c r="R8" i="16"/>
  <c r="I8" i="16"/>
  <c r="R7" i="16"/>
  <c r="I7" i="16"/>
  <c r="R6" i="16"/>
  <c r="I6" i="16"/>
  <c r="R5" i="16"/>
  <c r="I5" i="16"/>
  <c r="R4" i="16"/>
  <c r="I4" i="16"/>
  <c r="R3" i="16"/>
  <c r="I3" i="16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G4" i="14"/>
  <c r="G5" i="14"/>
  <c r="G6" i="14"/>
  <c r="G7" i="14"/>
  <c r="G8" i="14"/>
  <c r="G9" i="14"/>
  <c r="G10" i="14"/>
  <c r="G11" i="14"/>
  <c r="G12" i="14"/>
  <c r="G13" i="14"/>
  <c r="G14" i="14"/>
  <c r="G15" i="14"/>
  <c r="F4" i="13"/>
  <c r="F5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G3" i="14"/>
  <c r="S38" i="14"/>
  <c r="G38" i="14"/>
  <c r="D38" i="14"/>
  <c r="S37" i="14"/>
  <c r="G37" i="14"/>
  <c r="D37" i="14"/>
  <c r="E37" i="14"/>
  <c r="F37" i="14"/>
  <c r="H37" i="14"/>
  <c r="J37" i="14"/>
  <c r="S36" i="14"/>
  <c r="G36" i="14"/>
  <c r="D36" i="14"/>
  <c r="E36" i="14"/>
  <c r="F36" i="14"/>
  <c r="S35" i="14"/>
  <c r="G35" i="14"/>
  <c r="D35" i="14"/>
  <c r="S34" i="14"/>
  <c r="G34" i="14"/>
  <c r="D34" i="14"/>
  <c r="E34" i="14"/>
  <c r="F34" i="14"/>
  <c r="S33" i="14"/>
  <c r="G33" i="14"/>
  <c r="D33" i="14"/>
  <c r="S32" i="14"/>
  <c r="G32" i="14"/>
  <c r="D32" i="14"/>
  <c r="E32" i="14"/>
  <c r="F32" i="14"/>
  <c r="S31" i="14"/>
  <c r="G31" i="14"/>
  <c r="D31" i="14"/>
  <c r="S30" i="14"/>
  <c r="G30" i="14"/>
  <c r="D30" i="14"/>
  <c r="E30" i="14"/>
  <c r="S29" i="14"/>
  <c r="G29" i="14"/>
  <c r="D29" i="14"/>
  <c r="E29" i="14"/>
  <c r="F29" i="14"/>
  <c r="H29" i="14"/>
  <c r="J29" i="14"/>
  <c r="S28" i="14"/>
  <c r="G28" i="14"/>
  <c r="D28" i="14"/>
  <c r="E28" i="14"/>
  <c r="F28" i="14"/>
  <c r="S27" i="14"/>
  <c r="G27" i="14"/>
  <c r="E27" i="14"/>
  <c r="F27" i="14"/>
  <c r="H27" i="14"/>
  <c r="J27" i="14"/>
  <c r="D27" i="14"/>
  <c r="S26" i="14"/>
  <c r="G26" i="14"/>
  <c r="D26" i="14"/>
  <c r="E26" i="14"/>
  <c r="F26" i="14"/>
  <c r="H26" i="14"/>
  <c r="J26" i="14"/>
  <c r="S25" i="14"/>
  <c r="G25" i="14"/>
  <c r="D25" i="14"/>
  <c r="S24" i="14"/>
  <c r="G24" i="14"/>
  <c r="D24" i="14"/>
  <c r="E24" i="14"/>
  <c r="F24" i="14"/>
  <c r="H24" i="14"/>
  <c r="J24" i="14"/>
  <c r="S23" i="14"/>
  <c r="G23" i="14"/>
  <c r="D23" i="14"/>
  <c r="S22" i="14"/>
  <c r="G22" i="14"/>
  <c r="E22" i="14"/>
  <c r="D22" i="14"/>
  <c r="S21" i="14"/>
  <c r="G21" i="14"/>
  <c r="D21" i="14"/>
  <c r="S20" i="14"/>
  <c r="G20" i="14"/>
  <c r="D20" i="14"/>
  <c r="E20" i="14"/>
  <c r="F20" i="14"/>
  <c r="S19" i="14"/>
  <c r="G19" i="14"/>
  <c r="E19" i="14"/>
  <c r="D19" i="14"/>
  <c r="S18" i="14"/>
  <c r="G18" i="14"/>
  <c r="D18" i="14"/>
  <c r="E18" i="14"/>
  <c r="F18" i="14"/>
  <c r="U15" i="14"/>
  <c r="J15" i="14"/>
  <c r="I15" i="14"/>
  <c r="D15" i="14"/>
  <c r="U14" i="14"/>
  <c r="J14" i="14"/>
  <c r="I14" i="14"/>
  <c r="F14" i="14"/>
  <c r="D14" i="14"/>
  <c r="U13" i="14"/>
  <c r="J13" i="14"/>
  <c r="I13" i="14"/>
  <c r="D13" i="14"/>
  <c r="U12" i="14"/>
  <c r="J12" i="14"/>
  <c r="I12" i="14"/>
  <c r="D12" i="14"/>
  <c r="F12" i="14"/>
  <c r="U11" i="14"/>
  <c r="J11" i="14"/>
  <c r="I11" i="14"/>
  <c r="D11" i="14"/>
  <c r="F11" i="14"/>
  <c r="U10" i="14"/>
  <c r="J10" i="14"/>
  <c r="I10" i="14"/>
  <c r="D10" i="14"/>
  <c r="U9" i="14"/>
  <c r="J9" i="14"/>
  <c r="I9" i="14"/>
  <c r="D9" i="14"/>
  <c r="U8" i="14"/>
  <c r="J8" i="14"/>
  <c r="I8" i="14"/>
  <c r="D8" i="14"/>
  <c r="F8" i="14"/>
  <c r="U7" i="14"/>
  <c r="J7" i="14"/>
  <c r="I7" i="14"/>
  <c r="D7" i="14"/>
  <c r="U6" i="14"/>
  <c r="J6" i="14"/>
  <c r="I6" i="14"/>
  <c r="D6" i="14"/>
  <c r="F6" i="14"/>
  <c r="U5" i="14"/>
  <c r="J5" i="14"/>
  <c r="I5" i="14"/>
  <c r="D5" i="14"/>
  <c r="U4" i="14"/>
  <c r="J4" i="14"/>
  <c r="I4" i="14"/>
  <c r="D4" i="14"/>
  <c r="F4" i="14"/>
  <c r="U3" i="14"/>
  <c r="J3" i="14"/>
  <c r="I3" i="14"/>
  <c r="D3" i="14"/>
  <c r="F3" i="14"/>
  <c r="G58" i="13"/>
  <c r="D58" i="13"/>
  <c r="E58" i="13"/>
  <c r="F58" i="13"/>
  <c r="H58" i="13"/>
  <c r="G57" i="13"/>
  <c r="D57" i="13"/>
  <c r="G56" i="13"/>
  <c r="D56" i="13"/>
  <c r="E56" i="13"/>
  <c r="F56" i="13"/>
  <c r="H56" i="13"/>
  <c r="G55" i="13"/>
  <c r="D55" i="13"/>
  <c r="E55" i="13"/>
  <c r="F55" i="13"/>
  <c r="G54" i="13"/>
  <c r="D54" i="13"/>
  <c r="G53" i="13"/>
  <c r="D53" i="13"/>
  <c r="E53" i="13"/>
  <c r="F53" i="13"/>
  <c r="G52" i="13"/>
  <c r="D52" i="13"/>
  <c r="G51" i="13"/>
  <c r="D51" i="13"/>
  <c r="G50" i="13"/>
  <c r="D50" i="13"/>
  <c r="G49" i="13"/>
  <c r="D49" i="13"/>
  <c r="G48" i="13"/>
  <c r="D48" i="13"/>
  <c r="G47" i="13"/>
  <c r="D47" i="13"/>
  <c r="G46" i="13"/>
  <c r="D46" i="13"/>
  <c r="G45" i="13"/>
  <c r="D45" i="13"/>
  <c r="G44" i="13"/>
  <c r="D44" i="13"/>
  <c r="G43" i="13"/>
  <c r="D43" i="13"/>
  <c r="G42" i="13"/>
  <c r="D42" i="13"/>
  <c r="G41" i="13"/>
  <c r="D41" i="13"/>
  <c r="G40" i="13"/>
  <c r="D40" i="13"/>
  <c r="G39" i="13"/>
  <c r="D39" i="13"/>
  <c r="R38" i="13"/>
  <c r="G38" i="13"/>
  <c r="D38" i="13"/>
  <c r="U35" i="13"/>
  <c r="K35" i="13"/>
  <c r="J35" i="13"/>
  <c r="D35" i="13"/>
  <c r="U34" i="13"/>
  <c r="K34" i="13"/>
  <c r="J34" i="13"/>
  <c r="D34" i="13"/>
  <c r="U33" i="13"/>
  <c r="K33" i="13"/>
  <c r="J33" i="13"/>
  <c r="D33" i="13"/>
  <c r="U32" i="13"/>
  <c r="K32" i="13"/>
  <c r="J32" i="13"/>
  <c r="D32" i="13"/>
  <c r="U31" i="13"/>
  <c r="K31" i="13"/>
  <c r="J31" i="13"/>
  <c r="D31" i="13"/>
  <c r="U30" i="13"/>
  <c r="K30" i="13"/>
  <c r="J30" i="13"/>
  <c r="D30" i="13"/>
  <c r="U29" i="13"/>
  <c r="K29" i="13"/>
  <c r="J29" i="13"/>
  <c r="D29" i="13"/>
  <c r="U28" i="13"/>
  <c r="K28" i="13"/>
  <c r="J28" i="13"/>
  <c r="D28" i="13"/>
  <c r="U27" i="13"/>
  <c r="K27" i="13"/>
  <c r="J27" i="13"/>
  <c r="D27" i="13"/>
  <c r="U26" i="13"/>
  <c r="K26" i="13"/>
  <c r="J26" i="13"/>
  <c r="D26" i="13"/>
  <c r="U25" i="13"/>
  <c r="K25" i="13"/>
  <c r="J25" i="13"/>
  <c r="D25" i="13"/>
  <c r="U24" i="13"/>
  <c r="K24" i="13"/>
  <c r="J24" i="13"/>
  <c r="D24" i="13"/>
  <c r="U23" i="13"/>
  <c r="K23" i="13"/>
  <c r="J23" i="13"/>
  <c r="D23" i="13"/>
  <c r="U22" i="13"/>
  <c r="K22" i="13"/>
  <c r="J22" i="13"/>
  <c r="D22" i="13"/>
  <c r="U21" i="13"/>
  <c r="K21" i="13"/>
  <c r="J21" i="13"/>
  <c r="D21" i="13"/>
  <c r="U20" i="13"/>
  <c r="K20" i="13"/>
  <c r="J20" i="13"/>
  <c r="D20" i="13"/>
  <c r="U19" i="13"/>
  <c r="K19" i="13"/>
  <c r="J19" i="13"/>
  <c r="D19" i="13"/>
  <c r="U18" i="13"/>
  <c r="K18" i="13"/>
  <c r="J18" i="13"/>
  <c r="D18" i="13"/>
  <c r="U17" i="13"/>
  <c r="K17" i="13"/>
  <c r="J17" i="13"/>
  <c r="D17" i="13"/>
  <c r="U16" i="13"/>
  <c r="K16" i="13"/>
  <c r="J16" i="13"/>
  <c r="D16" i="13"/>
  <c r="U15" i="13"/>
  <c r="K15" i="13"/>
  <c r="J15" i="13"/>
  <c r="D15" i="13"/>
  <c r="U14" i="13"/>
  <c r="K14" i="13"/>
  <c r="J14" i="13"/>
  <c r="D14" i="13"/>
  <c r="U13" i="13"/>
  <c r="K13" i="13"/>
  <c r="J13" i="13"/>
  <c r="D13" i="13"/>
  <c r="U12" i="13"/>
  <c r="K12" i="13"/>
  <c r="J12" i="13"/>
  <c r="D12" i="13"/>
  <c r="U11" i="13"/>
  <c r="K11" i="13"/>
  <c r="J11" i="13"/>
  <c r="D11" i="13"/>
  <c r="U10" i="13"/>
  <c r="K10" i="13"/>
  <c r="J10" i="13"/>
  <c r="D10" i="13"/>
  <c r="U9" i="13"/>
  <c r="K9" i="13"/>
  <c r="J9" i="13"/>
  <c r="D9" i="13"/>
  <c r="U8" i="13"/>
  <c r="K8" i="13"/>
  <c r="J8" i="13"/>
  <c r="D8" i="13"/>
  <c r="U7" i="13"/>
  <c r="K7" i="13"/>
  <c r="J7" i="13"/>
  <c r="D7" i="13"/>
  <c r="U6" i="13"/>
  <c r="K6" i="13"/>
  <c r="J6" i="13"/>
  <c r="D6" i="13"/>
  <c r="U5" i="13"/>
  <c r="K5" i="13"/>
  <c r="J5" i="13"/>
  <c r="D5" i="13"/>
  <c r="U4" i="13"/>
  <c r="K4" i="13"/>
  <c r="J4" i="13"/>
  <c r="D4" i="13"/>
  <c r="U3" i="13"/>
  <c r="K3" i="13"/>
  <c r="J3" i="13"/>
  <c r="F3" i="13"/>
  <c r="H3" i="13"/>
  <c r="D3" i="13"/>
  <c r="K11" i="22"/>
  <c r="L11" i="22"/>
  <c r="K13" i="22"/>
  <c r="P13" i="22"/>
  <c r="K15" i="22"/>
  <c r="L15" i="22"/>
  <c r="K8" i="22"/>
  <c r="O8" i="22"/>
  <c r="K10" i="22"/>
  <c r="L10" i="22"/>
  <c r="K12" i="22"/>
  <c r="N12" i="22"/>
  <c r="K14" i="22"/>
  <c r="M14" i="22"/>
  <c r="Q14" i="22"/>
  <c r="S14" i="22"/>
  <c r="K3" i="22"/>
  <c r="N3" i="22"/>
  <c r="Q3" i="22"/>
  <c r="S3" i="22"/>
  <c r="K5" i="22"/>
  <c r="N5" i="22"/>
  <c r="Q5" i="22"/>
  <c r="S5" i="22"/>
  <c r="K7" i="22"/>
  <c r="N7" i="22"/>
  <c r="K9" i="22"/>
  <c r="N9" i="22"/>
  <c r="Q9" i="22"/>
  <c r="S9" i="22"/>
  <c r="K4" i="22"/>
  <c r="P4" i="22"/>
  <c r="K6" i="22"/>
  <c r="N6" i="22"/>
  <c r="Q6" i="22"/>
  <c r="S6" i="22"/>
  <c r="M11" i="22"/>
  <c r="L13" i="22"/>
  <c r="O13" i="22"/>
  <c r="O15" i="22"/>
  <c r="P3" i="22"/>
  <c r="K3" i="20"/>
  <c r="K5" i="20"/>
  <c r="K7" i="20"/>
  <c r="K9" i="20"/>
  <c r="P9" i="20"/>
  <c r="K11" i="20"/>
  <c r="M11" i="20"/>
  <c r="Q11" i="20"/>
  <c r="S11" i="20"/>
  <c r="K13" i="20"/>
  <c r="P13" i="20"/>
  <c r="K15" i="20"/>
  <c r="L15" i="20"/>
  <c r="Q15" i="20"/>
  <c r="S15" i="20"/>
  <c r="K8" i="20"/>
  <c r="O8" i="20"/>
  <c r="K10" i="20"/>
  <c r="K12" i="20"/>
  <c r="K14" i="20"/>
  <c r="O14" i="20"/>
  <c r="K4" i="20"/>
  <c r="L4" i="20"/>
  <c r="Q4" i="20"/>
  <c r="S4" i="20"/>
  <c r="K6" i="20"/>
  <c r="P6" i="20"/>
  <c r="G21" i="20"/>
  <c r="I21" i="20"/>
  <c r="G37" i="20"/>
  <c r="I37" i="20"/>
  <c r="G29" i="20"/>
  <c r="I29" i="20"/>
  <c r="N5" i="20"/>
  <c r="P5" i="20"/>
  <c r="M5" i="20"/>
  <c r="O5" i="20"/>
  <c r="L5" i="20"/>
  <c r="K30" i="20"/>
  <c r="J30" i="20"/>
  <c r="O30" i="20"/>
  <c r="Q30" i="20"/>
  <c r="N30" i="20"/>
  <c r="M30" i="20"/>
  <c r="L30" i="20"/>
  <c r="N13" i="20"/>
  <c r="O13" i="20"/>
  <c r="P3" i="20"/>
  <c r="O3" i="20"/>
  <c r="N3" i="20"/>
  <c r="M3" i="20"/>
  <c r="L3" i="20"/>
  <c r="L7" i="20"/>
  <c r="M7" i="20"/>
  <c r="P7" i="20"/>
  <c r="O7" i="20"/>
  <c r="N7" i="20"/>
  <c r="P11" i="20"/>
  <c r="O11" i="20"/>
  <c r="N11" i="20"/>
  <c r="K28" i="20"/>
  <c r="J28" i="20"/>
  <c r="M28" i="20"/>
  <c r="O28" i="20"/>
  <c r="Q28" i="20"/>
  <c r="L28" i="20"/>
  <c r="N28" i="20"/>
  <c r="M22" i="20"/>
  <c r="M4" i="20"/>
  <c r="O4" i="20"/>
  <c r="N4" i="20"/>
  <c r="J33" i="20"/>
  <c r="O33" i="20"/>
  <c r="Q33" i="20"/>
  <c r="L33" i="20"/>
  <c r="K33" i="20"/>
  <c r="N33" i="20"/>
  <c r="M33" i="20"/>
  <c r="L8" i="20"/>
  <c r="M10" i="20"/>
  <c r="L10" i="20"/>
  <c r="O10" i="20"/>
  <c r="P10" i="20"/>
  <c r="N10" i="20"/>
  <c r="M12" i="20"/>
  <c r="L12" i="20"/>
  <c r="P12" i="20"/>
  <c r="Q12" i="20"/>
  <c r="S12" i="20"/>
  <c r="O12" i="20"/>
  <c r="N12" i="20"/>
  <c r="M18" i="20"/>
  <c r="L18" i="20"/>
  <c r="N18" i="20"/>
  <c r="K18" i="20"/>
  <c r="O18" i="20"/>
  <c r="Q18" i="20"/>
  <c r="J18" i="20"/>
  <c r="L23" i="20"/>
  <c r="K23" i="20"/>
  <c r="J23" i="20"/>
  <c r="O23" i="20"/>
  <c r="Q23" i="20"/>
  <c r="N23" i="20"/>
  <c r="M23" i="20"/>
  <c r="N27" i="20"/>
  <c r="J27" i="20"/>
  <c r="O27" i="20"/>
  <c r="Q27" i="20"/>
  <c r="M27" i="20"/>
  <c r="L27" i="20"/>
  <c r="K27" i="20"/>
  <c r="M32" i="20"/>
  <c r="L33" i="19"/>
  <c r="N33" i="19"/>
  <c r="L35" i="19"/>
  <c r="L14" i="19"/>
  <c r="O14" i="19"/>
  <c r="Q14" i="19"/>
  <c r="S14" i="19"/>
  <c r="L16" i="19"/>
  <c r="M16" i="19"/>
  <c r="Q16" i="19"/>
  <c r="S16" i="19"/>
  <c r="L18" i="19"/>
  <c r="N18" i="19"/>
  <c r="Q18" i="19"/>
  <c r="S18" i="19"/>
  <c r="L20" i="19"/>
  <c r="O20" i="19"/>
  <c r="Q20" i="19"/>
  <c r="S20" i="19"/>
  <c r="L22" i="19"/>
  <c r="O22" i="19"/>
  <c r="L24" i="19"/>
  <c r="P24" i="19"/>
  <c r="L26" i="19"/>
  <c r="P26" i="19"/>
  <c r="L28" i="19"/>
  <c r="O28" i="19"/>
  <c r="Q28" i="19"/>
  <c r="S28" i="19"/>
  <c r="L11" i="19"/>
  <c r="N11" i="19"/>
  <c r="Q11" i="19"/>
  <c r="S11" i="19"/>
  <c r="L13" i="19"/>
  <c r="N13" i="19"/>
  <c r="L4" i="19"/>
  <c r="P4" i="19"/>
  <c r="Q4" i="19"/>
  <c r="S4" i="19"/>
  <c r="L6" i="19"/>
  <c r="M6" i="19"/>
  <c r="Q6" i="19"/>
  <c r="S6" i="19"/>
  <c r="L8" i="19"/>
  <c r="O8" i="19"/>
  <c r="Q8" i="19"/>
  <c r="S8" i="19"/>
  <c r="L10" i="19"/>
  <c r="P10" i="19"/>
  <c r="L12" i="19"/>
  <c r="O12" i="19"/>
  <c r="L15" i="19"/>
  <c r="N15" i="19"/>
  <c r="L17" i="19"/>
  <c r="N17" i="19"/>
  <c r="L19" i="19"/>
  <c r="O19" i="19"/>
  <c r="L21" i="19"/>
  <c r="N21" i="19"/>
  <c r="Q21" i="19"/>
  <c r="S21" i="19"/>
  <c r="L30" i="19"/>
  <c r="O30" i="19"/>
  <c r="Q30" i="19"/>
  <c r="S30" i="19"/>
  <c r="L32" i="19"/>
  <c r="P32" i="19"/>
  <c r="Q32" i="19"/>
  <c r="S32" i="19"/>
  <c r="L34" i="19"/>
  <c r="M34" i="19"/>
  <c r="L3" i="19"/>
  <c r="O3" i="19"/>
  <c r="L5" i="19"/>
  <c r="O5" i="19"/>
  <c r="Q5" i="19"/>
  <c r="S5" i="19"/>
  <c r="L7" i="19"/>
  <c r="M7" i="19"/>
  <c r="Q7" i="19"/>
  <c r="S7" i="19"/>
  <c r="L9" i="19"/>
  <c r="O9" i="19"/>
  <c r="N23" i="19"/>
  <c r="M23" i="19"/>
  <c r="O23" i="19"/>
  <c r="P23" i="19"/>
  <c r="N31" i="19"/>
  <c r="M31" i="19"/>
  <c r="Q31" i="19"/>
  <c r="S31" i="19"/>
  <c r="O31" i="19"/>
  <c r="P31" i="19"/>
  <c r="N25" i="19"/>
  <c r="M25" i="19"/>
  <c r="P25" i="19"/>
  <c r="O25" i="19"/>
  <c r="P33" i="19"/>
  <c r="P14" i="19"/>
  <c r="P22" i="19"/>
  <c r="N22" i="19"/>
  <c r="Q22" i="19"/>
  <c r="S22" i="19"/>
  <c r="M22" i="19"/>
  <c r="M19" i="19"/>
  <c r="M27" i="19"/>
  <c r="N35" i="19"/>
  <c r="M35" i="19"/>
  <c r="O35" i="19"/>
  <c r="P35" i="19"/>
  <c r="O4" i="19"/>
  <c r="N4" i="19"/>
  <c r="P8" i="19"/>
  <c r="M8" i="19"/>
  <c r="M21" i="19"/>
  <c r="P21" i="19"/>
  <c r="N29" i="19"/>
  <c r="M29" i="19"/>
  <c r="Q29" i="19"/>
  <c r="S29" i="19"/>
  <c r="P29" i="19"/>
  <c r="O29" i="19"/>
  <c r="P18" i="19"/>
  <c r="O18" i="19"/>
  <c r="M18" i="19"/>
  <c r="O26" i="19"/>
  <c r="K11" i="18"/>
  <c r="K10" i="18"/>
  <c r="K5" i="18"/>
  <c r="K13" i="18"/>
  <c r="K3" i="18"/>
  <c r="K8" i="18"/>
  <c r="K15" i="18"/>
  <c r="K7" i="18"/>
  <c r="K14" i="18"/>
  <c r="K6" i="18"/>
  <c r="K12" i="18"/>
  <c r="K4" i="18"/>
  <c r="K9" i="18"/>
  <c r="G18" i="18"/>
  <c r="I18" i="18"/>
  <c r="L33" i="16"/>
  <c r="L32" i="16"/>
  <c r="M32" i="16"/>
  <c r="L24" i="16"/>
  <c r="L16" i="16"/>
  <c r="P16" i="16"/>
  <c r="L8" i="16"/>
  <c r="L31" i="16"/>
  <c r="L23" i="16"/>
  <c r="L15" i="16"/>
  <c r="L7" i="16"/>
  <c r="L29" i="16"/>
  <c r="L21" i="16"/>
  <c r="L13" i="16"/>
  <c r="P13" i="16"/>
  <c r="L5" i="16"/>
  <c r="L12" i="16"/>
  <c r="L20" i="16"/>
  <c r="L28" i="16"/>
  <c r="L30" i="16"/>
  <c r="P30" i="16"/>
  <c r="L22" i="16"/>
  <c r="P22" i="16"/>
  <c r="L14" i="16"/>
  <c r="L6" i="16"/>
  <c r="O6" i="16"/>
  <c r="L35" i="16"/>
  <c r="L19" i="16"/>
  <c r="L34" i="16"/>
  <c r="L26" i="16"/>
  <c r="L18" i="16"/>
  <c r="L10" i="16"/>
  <c r="L25" i="16"/>
  <c r="L3" i="16"/>
  <c r="L27" i="16"/>
  <c r="L17" i="16"/>
  <c r="L9" i="16"/>
  <c r="P9" i="16"/>
  <c r="L11" i="16"/>
  <c r="G38" i="16"/>
  <c r="I38" i="16"/>
  <c r="G4" i="16"/>
  <c r="L4" i="16"/>
  <c r="M4" i="16"/>
  <c r="M35" i="13"/>
  <c r="N35" i="13"/>
  <c r="M19" i="13"/>
  <c r="N19" i="13"/>
  <c r="O19" i="13"/>
  <c r="E21" i="14"/>
  <c r="F21" i="14"/>
  <c r="H21" i="14"/>
  <c r="J21" i="14"/>
  <c r="H20" i="14"/>
  <c r="J20" i="14"/>
  <c r="K20" i="14"/>
  <c r="L20" i="14"/>
  <c r="H36" i="14"/>
  <c r="J36" i="14"/>
  <c r="F22" i="14"/>
  <c r="H22" i="14"/>
  <c r="J22" i="14"/>
  <c r="E35" i="14"/>
  <c r="F35" i="14"/>
  <c r="H35" i="14"/>
  <c r="J35" i="14"/>
  <c r="K35" i="14"/>
  <c r="H18" i="14"/>
  <c r="J18" i="14"/>
  <c r="K18" i="14"/>
  <c r="H34" i="14"/>
  <c r="J34" i="14"/>
  <c r="E38" i="14"/>
  <c r="F38" i="14"/>
  <c r="H38" i="14"/>
  <c r="J38" i="14"/>
  <c r="F19" i="14"/>
  <c r="H19" i="14"/>
  <c r="J19" i="14"/>
  <c r="K19" i="14"/>
  <c r="H28" i="14"/>
  <c r="J28" i="14"/>
  <c r="F30" i="14"/>
  <c r="H30" i="14"/>
  <c r="J30" i="14"/>
  <c r="H32" i="14"/>
  <c r="J32" i="14"/>
  <c r="L3" i="14"/>
  <c r="M11" i="13"/>
  <c r="N11" i="13"/>
  <c r="M16" i="13"/>
  <c r="N16" i="13"/>
  <c r="M8" i="13"/>
  <c r="N8" i="13"/>
  <c r="M34" i="13"/>
  <c r="N34" i="13"/>
  <c r="O34" i="13"/>
  <c r="M23" i="13"/>
  <c r="N23" i="13"/>
  <c r="M3" i="13"/>
  <c r="M7" i="13"/>
  <c r="N7" i="13"/>
  <c r="M18" i="13"/>
  <c r="N18" i="13"/>
  <c r="O18" i="13"/>
  <c r="M9" i="13"/>
  <c r="N9" i="13"/>
  <c r="M21" i="13"/>
  <c r="N21" i="13"/>
  <c r="H53" i="13"/>
  <c r="M15" i="13"/>
  <c r="N15" i="13"/>
  <c r="O15" i="13"/>
  <c r="M31" i="13"/>
  <c r="N31" i="13"/>
  <c r="M25" i="13"/>
  <c r="N25" i="13"/>
  <c r="O25" i="13"/>
  <c r="H55" i="13"/>
  <c r="M32" i="13"/>
  <c r="N32" i="13"/>
  <c r="M5" i="13"/>
  <c r="N5" i="13"/>
  <c r="O5" i="13"/>
  <c r="M13" i="13"/>
  <c r="N13" i="13"/>
  <c r="M27" i="13"/>
  <c r="N27" i="13"/>
  <c r="M6" i="13"/>
  <c r="N6" i="13"/>
  <c r="M14" i="13"/>
  <c r="N14" i="13"/>
  <c r="M29" i="13"/>
  <c r="M10" i="13"/>
  <c r="M17" i="13"/>
  <c r="N17" i="13"/>
  <c r="O17" i="13"/>
  <c r="M24" i="13"/>
  <c r="M33" i="13"/>
  <c r="N33" i="13"/>
  <c r="M4" i="13"/>
  <c r="M12" i="13"/>
  <c r="M26" i="13"/>
  <c r="L14" i="14"/>
  <c r="L6" i="14"/>
  <c r="M6" i="14"/>
  <c r="L8" i="14"/>
  <c r="M8" i="14"/>
  <c r="L12" i="14"/>
  <c r="L11" i="14"/>
  <c r="L4" i="14"/>
  <c r="K26" i="14"/>
  <c r="K37" i="14"/>
  <c r="L37" i="14"/>
  <c r="K24" i="14"/>
  <c r="K29" i="14"/>
  <c r="L29" i="14"/>
  <c r="K36" i="14"/>
  <c r="L36" i="14"/>
  <c r="K27" i="14"/>
  <c r="L27" i="14"/>
  <c r="K34" i="14"/>
  <c r="L34" i="14"/>
  <c r="K28" i="14"/>
  <c r="K30" i="14"/>
  <c r="L30" i="14"/>
  <c r="K32" i="14"/>
  <c r="L32" i="14"/>
  <c r="F5" i="14"/>
  <c r="L5" i="14"/>
  <c r="F13" i="14"/>
  <c r="L13" i="14"/>
  <c r="E23" i="14"/>
  <c r="F23" i="14"/>
  <c r="H23" i="14"/>
  <c r="J23" i="14"/>
  <c r="E31" i="14"/>
  <c r="F31" i="14"/>
  <c r="H31" i="14"/>
  <c r="J31" i="14"/>
  <c r="F7" i="14"/>
  <c r="L7" i="14"/>
  <c r="F15" i="14"/>
  <c r="L15" i="14"/>
  <c r="E25" i="14"/>
  <c r="F25" i="14"/>
  <c r="H25" i="14"/>
  <c r="J25" i="14"/>
  <c r="E33" i="14"/>
  <c r="F33" i="14"/>
  <c r="H33" i="14"/>
  <c r="J33" i="14"/>
  <c r="F9" i="14"/>
  <c r="L9" i="14"/>
  <c r="F10" i="14"/>
  <c r="L10" i="14"/>
  <c r="N3" i="13"/>
  <c r="M20" i="13"/>
  <c r="M28" i="13"/>
  <c r="E38" i="13"/>
  <c r="F38" i="13"/>
  <c r="H38" i="13"/>
  <c r="J38" i="13"/>
  <c r="E39" i="13"/>
  <c r="F39" i="13"/>
  <c r="H39" i="13"/>
  <c r="E40" i="13"/>
  <c r="F40" i="13"/>
  <c r="H40" i="13"/>
  <c r="E41" i="13"/>
  <c r="F41" i="13"/>
  <c r="H41" i="13"/>
  <c r="E42" i="13"/>
  <c r="F42" i="13"/>
  <c r="H42" i="13"/>
  <c r="E43" i="13"/>
  <c r="F43" i="13"/>
  <c r="H43" i="13"/>
  <c r="E44" i="13"/>
  <c r="F44" i="13"/>
  <c r="H44" i="13"/>
  <c r="E45" i="13"/>
  <c r="F45" i="13"/>
  <c r="H45" i="13"/>
  <c r="E46" i="13"/>
  <c r="F46" i="13"/>
  <c r="H46" i="13"/>
  <c r="E47" i="13"/>
  <c r="F47" i="13"/>
  <c r="H47" i="13"/>
  <c r="E48" i="13"/>
  <c r="F48" i="13"/>
  <c r="H48" i="13"/>
  <c r="E49" i="13"/>
  <c r="F49" i="13"/>
  <c r="H49" i="13"/>
  <c r="E50" i="13"/>
  <c r="F50" i="13"/>
  <c r="H50" i="13"/>
  <c r="E51" i="13"/>
  <c r="F51" i="13"/>
  <c r="H51" i="13"/>
  <c r="E52" i="13"/>
  <c r="F52" i="13"/>
  <c r="H52" i="13"/>
  <c r="E54" i="13"/>
  <c r="F54" i="13"/>
  <c r="H54" i="13"/>
  <c r="E57" i="13"/>
  <c r="F57" i="13"/>
  <c r="H57" i="13"/>
  <c r="M22" i="13"/>
  <c r="M30" i="13"/>
  <c r="L3" i="22"/>
  <c r="L8" i="22"/>
  <c r="M3" i="22"/>
  <c r="M8" i="22"/>
  <c r="O3" i="22"/>
  <c r="L4" i="22"/>
  <c r="N14" i="22"/>
  <c r="P6" i="22"/>
  <c r="L6" i="22"/>
  <c r="M6" i="22"/>
  <c r="O6" i="22"/>
  <c r="L7" i="22"/>
  <c r="M9" i="22"/>
  <c r="L5" i="22"/>
  <c r="M7" i="22"/>
  <c r="O14" i="22"/>
  <c r="P14" i="22"/>
  <c r="L14" i="22"/>
  <c r="L9" i="22"/>
  <c r="P5" i="22"/>
  <c r="M5" i="22"/>
  <c r="O5" i="22"/>
  <c r="P9" i="22"/>
  <c r="O9" i="22"/>
  <c r="O15" i="20"/>
  <c r="P15" i="20"/>
  <c r="P4" i="20"/>
  <c r="N15" i="20"/>
  <c r="M15" i="20"/>
  <c r="L13" i="20"/>
  <c r="M8" i="20"/>
  <c r="L11" i="20"/>
  <c r="M13" i="20"/>
  <c r="L14" i="20"/>
  <c r="P14" i="20"/>
  <c r="M14" i="20"/>
  <c r="Q14" i="20"/>
  <c r="S14" i="20"/>
  <c r="N14" i="20"/>
  <c r="Q10" i="20"/>
  <c r="S10" i="20"/>
  <c r="Q3" i="20"/>
  <c r="S3" i="20"/>
  <c r="Q13" i="20"/>
  <c r="S13" i="20"/>
  <c r="Q5" i="20"/>
  <c r="S5" i="20"/>
  <c r="Q7" i="20"/>
  <c r="S7" i="20"/>
  <c r="O6" i="19"/>
  <c r="M30" i="19"/>
  <c r="O21" i="19"/>
  <c r="M4" i="19"/>
  <c r="N24" i="19"/>
  <c r="P30" i="19"/>
  <c r="O33" i="19"/>
  <c r="Q33" i="19"/>
  <c r="S33" i="19"/>
  <c r="P20" i="19"/>
  <c r="M20" i="19"/>
  <c r="M33" i="19"/>
  <c r="N12" i="19"/>
  <c r="P12" i="19"/>
  <c r="N6" i="19"/>
  <c r="O16" i="19"/>
  <c r="M24" i="19"/>
  <c r="Q24" i="19"/>
  <c r="S24" i="19"/>
  <c r="O24" i="19"/>
  <c r="N34" i="19"/>
  <c r="Q34" i="19"/>
  <c r="S34" i="19"/>
  <c r="N8" i="19"/>
  <c r="N14" i="19"/>
  <c r="P28" i="19"/>
  <c r="M14" i="19"/>
  <c r="N16" i="19"/>
  <c r="M26" i="19"/>
  <c r="Q26" i="19"/>
  <c r="S26" i="19"/>
  <c r="P6" i="19"/>
  <c r="P16" i="19"/>
  <c r="N30" i="19"/>
  <c r="P5" i="19"/>
  <c r="N20" i="19"/>
  <c r="N26" i="19"/>
  <c r="M5" i="19"/>
  <c r="N5" i="19"/>
  <c r="M28" i="19"/>
  <c r="M12" i="19"/>
  <c r="Q12" i="19"/>
  <c r="S12" i="19"/>
  <c r="N28" i="19"/>
  <c r="M10" i="19"/>
  <c r="Q10" i="19"/>
  <c r="S10" i="19"/>
  <c r="P9" i="19"/>
  <c r="O13" i="19"/>
  <c r="P11" i="19"/>
  <c r="N9" i="19"/>
  <c r="O34" i="19"/>
  <c r="M13" i="19"/>
  <c r="O11" i="19"/>
  <c r="O17" i="19"/>
  <c r="P7" i="19"/>
  <c r="M11" i="19"/>
  <c r="P17" i="19"/>
  <c r="P15" i="19"/>
  <c r="N10" i="19"/>
  <c r="M17" i="19"/>
  <c r="Q17" i="19"/>
  <c r="S17" i="19"/>
  <c r="O7" i="19"/>
  <c r="O15" i="19"/>
  <c r="N19" i="19"/>
  <c r="O10" i="19"/>
  <c r="Q35" i="19"/>
  <c r="S35" i="19"/>
  <c r="P19" i="19"/>
  <c r="N7" i="19"/>
  <c r="M15" i="19"/>
  <c r="Q15" i="19"/>
  <c r="S15" i="19"/>
  <c r="P13" i="19"/>
  <c r="M9" i="19"/>
  <c r="P34" i="19"/>
  <c r="M32" i="19"/>
  <c r="Q25" i="19"/>
  <c r="S25" i="19"/>
  <c r="N32" i="19"/>
  <c r="O32" i="19"/>
  <c r="M3" i="19"/>
  <c r="Q23" i="19"/>
  <c r="S23" i="19"/>
  <c r="N3" i="19"/>
  <c r="P3" i="19"/>
  <c r="P10" i="18"/>
  <c r="O10" i="18"/>
  <c r="M10" i="18"/>
  <c r="L10" i="18"/>
  <c r="N10" i="18"/>
  <c r="N6" i="18"/>
  <c r="P6" i="18"/>
  <c r="O6" i="18"/>
  <c r="M6" i="18"/>
  <c r="L6" i="18"/>
  <c r="N9" i="18"/>
  <c r="P9" i="18"/>
  <c r="O9" i="18"/>
  <c r="M9" i="18"/>
  <c r="L9" i="18"/>
  <c r="P13" i="18"/>
  <c r="O13" i="18"/>
  <c r="M13" i="18"/>
  <c r="N13" i="18"/>
  <c r="L13" i="18"/>
  <c r="P5" i="18"/>
  <c r="O5" i="18"/>
  <c r="M5" i="18"/>
  <c r="L5" i="18"/>
  <c r="N5" i="18"/>
  <c r="N11" i="18"/>
  <c r="P11" i="18"/>
  <c r="O11" i="18"/>
  <c r="M11" i="18"/>
  <c r="L11" i="18"/>
  <c r="N12" i="18"/>
  <c r="P12" i="18"/>
  <c r="O12" i="18"/>
  <c r="M12" i="18"/>
  <c r="L12" i="18"/>
  <c r="N3" i="18"/>
  <c r="P3" i="18"/>
  <c r="O3" i="18"/>
  <c r="M3" i="18"/>
  <c r="L3" i="18"/>
  <c r="N18" i="18"/>
  <c r="M18" i="18"/>
  <c r="L18" i="18"/>
  <c r="K18" i="18"/>
  <c r="J18" i="18"/>
  <c r="N7" i="18"/>
  <c r="P7" i="18"/>
  <c r="O7" i="18"/>
  <c r="M7" i="18"/>
  <c r="L7" i="18"/>
  <c r="P4" i="18"/>
  <c r="O4" i="18"/>
  <c r="N4" i="18"/>
  <c r="M4" i="18"/>
  <c r="L4" i="18"/>
  <c r="P15" i="18"/>
  <c r="O15" i="18"/>
  <c r="M15" i="18"/>
  <c r="N15" i="18"/>
  <c r="L15" i="18"/>
  <c r="P8" i="18"/>
  <c r="O8" i="18"/>
  <c r="M8" i="18"/>
  <c r="N8" i="18"/>
  <c r="L8" i="18"/>
  <c r="N14" i="18"/>
  <c r="P14" i="18"/>
  <c r="O14" i="18"/>
  <c r="M14" i="18"/>
  <c r="L14" i="18"/>
  <c r="O13" i="16"/>
  <c r="M13" i="16"/>
  <c r="M35" i="16"/>
  <c r="P35" i="16"/>
  <c r="N35" i="16"/>
  <c r="O35" i="16"/>
  <c r="N12" i="16"/>
  <c r="M12" i="16"/>
  <c r="P12" i="16"/>
  <c r="O12" i="16"/>
  <c r="K38" i="16"/>
  <c r="J38" i="16"/>
  <c r="L38" i="16"/>
  <c r="M38" i="16"/>
  <c r="N28" i="16"/>
  <c r="M28" i="16"/>
  <c r="P28" i="16"/>
  <c r="O28" i="16"/>
  <c r="P31" i="16"/>
  <c r="O31" i="16"/>
  <c r="N31" i="16"/>
  <c r="M31" i="16"/>
  <c r="P32" i="16"/>
  <c r="N32" i="16"/>
  <c r="M27" i="16"/>
  <c r="N27" i="16"/>
  <c r="Q27" i="16"/>
  <c r="S27" i="16"/>
  <c r="P27" i="16"/>
  <c r="O27" i="16"/>
  <c r="P23" i="16"/>
  <c r="O23" i="16"/>
  <c r="Q23" i="16"/>
  <c r="S23" i="16"/>
  <c r="N23" i="16"/>
  <c r="M23" i="16"/>
  <c r="O21" i="16"/>
  <c r="N21" i="16"/>
  <c r="M21" i="16"/>
  <c r="P21" i="16"/>
  <c r="O5" i="16"/>
  <c r="N5" i="16"/>
  <c r="M5" i="16"/>
  <c r="Q5" i="16"/>
  <c r="S5" i="16"/>
  <c r="P5" i="16"/>
  <c r="P15" i="16"/>
  <c r="O15" i="16"/>
  <c r="Q15" i="16"/>
  <c r="S15" i="16"/>
  <c r="N15" i="16"/>
  <c r="M15" i="16"/>
  <c r="M30" i="16"/>
  <c r="M29" i="16"/>
  <c r="N4" i="16"/>
  <c r="N22" i="16"/>
  <c r="P6" i="16"/>
  <c r="K38" i="14"/>
  <c r="L38" i="14"/>
  <c r="L35" i="14"/>
  <c r="O35" i="14"/>
  <c r="L19" i="14"/>
  <c r="K21" i="14"/>
  <c r="L21" i="14"/>
  <c r="K22" i="14"/>
  <c r="L22" i="14"/>
  <c r="L28" i="14"/>
  <c r="Q28" i="14"/>
  <c r="L24" i="14"/>
  <c r="L18" i="14"/>
  <c r="P18" i="14"/>
  <c r="L26" i="14"/>
  <c r="P26" i="14"/>
  <c r="M3" i="14"/>
  <c r="N3" i="14"/>
  <c r="S3" i="14"/>
  <c r="M11" i="14"/>
  <c r="N11" i="14"/>
  <c r="R11" i="14"/>
  <c r="M14" i="14"/>
  <c r="N14" i="14"/>
  <c r="O14" i="14"/>
  <c r="M4" i="14"/>
  <c r="N4" i="14"/>
  <c r="Q4" i="14"/>
  <c r="N6" i="14"/>
  <c r="M12" i="14"/>
  <c r="N12" i="14"/>
  <c r="Q12" i="14"/>
  <c r="O6" i="13"/>
  <c r="R6" i="13"/>
  <c r="O27" i="13"/>
  <c r="Q27" i="13"/>
  <c r="O7" i="13"/>
  <c r="Q7" i="13"/>
  <c r="O32" i="13"/>
  <c r="S32" i="13"/>
  <c r="O31" i="13"/>
  <c r="R31" i="13"/>
  <c r="O14" i="13"/>
  <c r="Q14" i="13"/>
  <c r="N26" i="13"/>
  <c r="O26" i="13"/>
  <c r="S26" i="13"/>
  <c r="N12" i="13"/>
  <c r="O12" i="13"/>
  <c r="O33" i="13"/>
  <c r="R33" i="13"/>
  <c r="O35" i="13"/>
  <c r="R35" i="13"/>
  <c r="N10" i="13"/>
  <c r="O10" i="13"/>
  <c r="P10" i="13"/>
  <c r="N29" i="13"/>
  <c r="O29" i="13"/>
  <c r="P29" i="13"/>
  <c r="O11" i="13"/>
  <c r="R11" i="13"/>
  <c r="O8" i="13"/>
  <c r="S8" i="13"/>
  <c r="O3" i="13"/>
  <c r="R3" i="13"/>
  <c r="O21" i="13"/>
  <c r="Q21" i="13"/>
  <c r="N4" i="13"/>
  <c r="O4" i="13"/>
  <c r="R4" i="13"/>
  <c r="O23" i="13"/>
  <c r="R23" i="13"/>
  <c r="N24" i="13"/>
  <c r="O24" i="13"/>
  <c r="S24" i="13"/>
  <c r="O16" i="13"/>
  <c r="S16" i="13"/>
  <c r="O9" i="13"/>
  <c r="R9" i="13"/>
  <c r="O13" i="13"/>
  <c r="Q13" i="13"/>
  <c r="N8" i="14"/>
  <c r="N36" i="14"/>
  <c r="Q36" i="14"/>
  <c r="M36" i="14"/>
  <c r="P36" i="14"/>
  <c r="O36" i="14"/>
  <c r="K23" i="14"/>
  <c r="L23" i="14"/>
  <c r="N20" i="14"/>
  <c r="M20" i="14"/>
  <c r="Q20" i="14"/>
  <c r="O20" i="14"/>
  <c r="P20" i="14"/>
  <c r="M24" i="14"/>
  <c r="R24" i="14"/>
  <c r="T24" i="14"/>
  <c r="Q24" i="14"/>
  <c r="P24" i="14"/>
  <c r="O24" i="14"/>
  <c r="N24" i="14"/>
  <c r="M10" i="14"/>
  <c r="O27" i="14"/>
  <c r="N27" i="14"/>
  <c r="M27" i="14"/>
  <c r="P27" i="14"/>
  <c r="Q27" i="14"/>
  <c r="M29" i="14"/>
  <c r="P29" i="14"/>
  <c r="Q29" i="14"/>
  <c r="O29" i="14"/>
  <c r="N29" i="14"/>
  <c r="M9" i="14"/>
  <c r="K33" i="14"/>
  <c r="L33" i="14"/>
  <c r="O18" i="14"/>
  <c r="M18" i="14"/>
  <c r="Q18" i="14"/>
  <c r="N28" i="14"/>
  <c r="M28" i="14"/>
  <c r="O28" i="14"/>
  <c r="M5" i="14"/>
  <c r="O22" i="14"/>
  <c r="Q22" i="14"/>
  <c r="P22" i="14"/>
  <c r="N22" i="14"/>
  <c r="M22" i="14"/>
  <c r="Q32" i="14"/>
  <c r="P32" i="14"/>
  <c r="O32" i="14"/>
  <c r="M32" i="14"/>
  <c r="N32" i="14"/>
  <c r="M37" i="14"/>
  <c r="P37" i="14"/>
  <c r="Q37" i="14"/>
  <c r="O37" i="14"/>
  <c r="N37" i="14"/>
  <c r="K31" i="14"/>
  <c r="L31" i="14"/>
  <c r="M15" i="14"/>
  <c r="Q30" i="14"/>
  <c r="P30" i="14"/>
  <c r="O30" i="14"/>
  <c r="N30" i="14"/>
  <c r="M30" i="14"/>
  <c r="P35" i="14"/>
  <c r="M7" i="14"/>
  <c r="N7" i="14"/>
  <c r="M26" i="14"/>
  <c r="K25" i="14"/>
  <c r="L25" i="14"/>
  <c r="P34" i="14"/>
  <c r="O34" i="14"/>
  <c r="N34" i="14"/>
  <c r="M34" i="14"/>
  <c r="Q34" i="14"/>
  <c r="M13" i="14"/>
  <c r="S17" i="13"/>
  <c r="R17" i="13"/>
  <c r="Q17" i="13"/>
  <c r="P17" i="13"/>
  <c r="S11" i="13"/>
  <c r="R5" i="13"/>
  <c r="P5" i="13"/>
  <c r="S5" i="13"/>
  <c r="Q5" i="13"/>
  <c r="N22" i="13"/>
  <c r="N20" i="13"/>
  <c r="O20" i="13"/>
  <c r="N30" i="13"/>
  <c r="K38" i="13"/>
  <c r="L38" i="13"/>
  <c r="S19" i="13"/>
  <c r="R19" i="13"/>
  <c r="Q19" i="13"/>
  <c r="P19" i="13"/>
  <c r="S15" i="13"/>
  <c r="R15" i="13"/>
  <c r="Q15" i="13"/>
  <c r="P15" i="13"/>
  <c r="S18" i="13"/>
  <c r="R18" i="13"/>
  <c r="Q18" i="13"/>
  <c r="P18" i="13"/>
  <c r="N28" i="13"/>
  <c r="O28" i="13"/>
  <c r="S34" i="13"/>
  <c r="R34" i="13"/>
  <c r="Q34" i="13"/>
  <c r="P34" i="13"/>
  <c r="S31" i="13"/>
  <c r="S25" i="13"/>
  <c r="R25" i="13"/>
  <c r="Q25" i="13"/>
  <c r="P25" i="13"/>
  <c r="F3" i="9"/>
  <c r="H3" i="9"/>
  <c r="F3" i="12"/>
  <c r="G3" i="12"/>
  <c r="Q19" i="19"/>
  <c r="S19" i="19"/>
  <c r="Q9" i="19"/>
  <c r="S9" i="19"/>
  <c r="Q13" i="19"/>
  <c r="S13" i="19"/>
  <c r="Q9" i="18"/>
  <c r="S9" i="18"/>
  <c r="Q15" i="18"/>
  <c r="S15" i="18"/>
  <c r="Q11" i="18"/>
  <c r="S11" i="18"/>
  <c r="Q13" i="18"/>
  <c r="S13" i="18"/>
  <c r="O18" i="18"/>
  <c r="Q18" i="18"/>
  <c r="Q7" i="18"/>
  <c r="S7" i="18"/>
  <c r="Q10" i="18"/>
  <c r="S10" i="18"/>
  <c r="Q8" i="18"/>
  <c r="S8" i="18"/>
  <c r="Q4" i="18"/>
  <c r="S4" i="18"/>
  <c r="Q12" i="18"/>
  <c r="S12" i="18"/>
  <c r="Q14" i="18"/>
  <c r="S14" i="18"/>
  <c r="Q5" i="18"/>
  <c r="S5" i="18"/>
  <c r="Q6" i="18"/>
  <c r="S6" i="18"/>
  <c r="Q3" i="18"/>
  <c r="S3" i="18"/>
  <c r="Q35" i="16"/>
  <c r="S35" i="16"/>
  <c r="N38" i="16"/>
  <c r="P38" i="16"/>
  <c r="M20" i="16"/>
  <c r="O20" i="16"/>
  <c r="P20" i="16"/>
  <c r="N20" i="16"/>
  <c r="Q21" i="16"/>
  <c r="S21" i="16"/>
  <c r="Q31" i="16"/>
  <c r="S31" i="16"/>
  <c r="Q28" i="16"/>
  <c r="S28" i="16"/>
  <c r="M3" i="16"/>
  <c r="P3" i="16"/>
  <c r="O3" i="16"/>
  <c r="Q3" i="16"/>
  <c r="S3" i="16"/>
  <c r="N3" i="16"/>
  <c r="O11" i="16"/>
  <c r="M19" i="16"/>
  <c r="P19" i="16"/>
  <c r="O19" i="16"/>
  <c r="N19" i="16"/>
  <c r="M26" i="16"/>
  <c r="P26" i="16"/>
  <c r="O26" i="16"/>
  <c r="N26" i="16"/>
  <c r="P34" i="16"/>
  <c r="O34" i="16"/>
  <c r="N34" i="16"/>
  <c r="M34" i="16"/>
  <c r="P10" i="16"/>
  <c r="O10" i="16"/>
  <c r="Q10" i="16"/>
  <c r="S10" i="16"/>
  <c r="N10" i="16"/>
  <c r="M10" i="16"/>
  <c r="N16" i="16"/>
  <c r="P25" i="16"/>
  <c r="O25" i="16"/>
  <c r="N25" i="16"/>
  <c r="M25" i="16"/>
  <c r="P14" i="16"/>
  <c r="O14" i="16"/>
  <c r="N14" i="16"/>
  <c r="M14" i="16"/>
  <c r="P18" i="16"/>
  <c r="Q18" i="16"/>
  <c r="S18" i="16"/>
  <c r="O18" i="16"/>
  <c r="N18" i="16"/>
  <c r="M18" i="16"/>
  <c r="P24" i="16"/>
  <c r="O24" i="16"/>
  <c r="N24" i="16"/>
  <c r="M24" i="16"/>
  <c r="P17" i="16"/>
  <c r="Q17" i="16"/>
  <c r="S17" i="16"/>
  <c r="O17" i="16"/>
  <c r="N17" i="16"/>
  <c r="M17" i="16"/>
  <c r="P8" i="16"/>
  <c r="O8" i="16"/>
  <c r="N8" i="16"/>
  <c r="M8" i="16"/>
  <c r="P4" i="13"/>
  <c r="T4" i="13"/>
  <c r="V4" i="13"/>
  <c r="S35" i="13"/>
  <c r="Q4" i="13"/>
  <c r="S23" i="13"/>
  <c r="S4" i="13"/>
  <c r="Q33" i="13"/>
  <c r="S6" i="13"/>
  <c r="S33" i="13"/>
  <c r="R36" i="14"/>
  <c r="T36" i="14"/>
  <c r="Q35" i="14"/>
  <c r="R35" i="14"/>
  <c r="T35" i="14"/>
  <c r="N26" i="14"/>
  <c r="M35" i="14"/>
  <c r="R32" i="14"/>
  <c r="T32" i="14"/>
  <c r="O26" i="14"/>
  <c r="N35" i="14"/>
  <c r="N18" i="14"/>
  <c r="R20" i="14"/>
  <c r="T20" i="14"/>
  <c r="Q26" i="14"/>
  <c r="R18" i="14"/>
  <c r="T18" i="14"/>
  <c r="R30" i="14"/>
  <c r="T30" i="14"/>
  <c r="P28" i="14"/>
  <c r="R37" i="14"/>
  <c r="T37" i="14"/>
  <c r="R28" i="14"/>
  <c r="T28" i="14"/>
  <c r="Q38" i="14"/>
  <c r="P38" i="14"/>
  <c r="M38" i="14"/>
  <c r="O38" i="14"/>
  <c r="N38" i="14"/>
  <c r="M21" i="14"/>
  <c r="N21" i="14"/>
  <c r="P21" i="14"/>
  <c r="Q21" i="14"/>
  <c r="O21" i="14"/>
  <c r="O19" i="14"/>
  <c r="N19" i="14"/>
  <c r="M19" i="14"/>
  <c r="Q19" i="14"/>
  <c r="P19" i="14"/>
  <c r="R34" i="14"/>
  <c r="T34" i="14"/>
  <c r="R22" i="14"/>
  <c r="T22" i="14"/>
  <c r="R27" i="14"/>
  <c r="T27" i="14"/>
  <c r="R3" i="14"/>
  <c r="R29" i="14"/>
  <c r="T29" i="14"/>
  <c r="O3" i="14"/>
  <c r="P3" i="14"/>
  <c r="Q3" i="14"/>
  <c r="O11" i="14"/>
  <c r="P14" i="14"/>
  <c r="Q14" i="14"/>
  <c r="R14" i="14"/>
  <c r="Q11" i="14"/>
  <c r="S14" i="14"/>
  <c r="S11" i="14"/>
  <c r="R12" i="14"/>
  <c r="P11" i="14"/>
  <c r="R6" i="14"/>
  <c r="O6" i="14"/>
  <c r="Q6" i="14"/>
  <c r="P6" i="14"/>
  <c r="S6" i="14"/>
  <c r="P12" i="14"/>
  <c r="O12" i="14"/>
  <c r="S12" i="14"/>
  <c r="R21" i="13"/>
  <c r="Q23" i="13"/>
  <c r="R32" i="13"/>
  <c r="P7" i="13"/>
  <c r="S7" i="13"/>
  <c r="P11" i="13"/>
  <c r="R13" i="13"/>
  <c r="Q6" i="13"/>
  <c r="P33" i="13"/>
  <c r="T33" i="13"/>
  <c r="V33" i="13"/>
  <c r="P6" i="13"/>
  <c r="Q11" i="13"/>
  <c r="Q35" i="13"/>
  <c r="S13" i="13"/>
  <c r="Q8" i="13"/>
  <c r="R29" i="13"/>
  <c r="R8" i="13"/>
  <c r="Q32" i="13"/>
  <c r="P32" i="13"/>
  <c r="R7" i="13"/>
  <c r="P24" i="13"/>
  <c r="R14" i="13"/>
  <c r="P13" i="13"/>
  <c r="N10" i="14"/>
  <c r="P10" i="14"/>
  <c r="S27" i="13"/>
  <c r="P26" i="13"/>
  <c r="Q3" i="13"/>
  <c r="S29" i="13"/>
  <c r="R27" i="13"/>
  <c r="Q26" i="13"/>
  <c r="S3" i="13"/>
  <c r="R26" i="13"/>
  <c r="P3" i="13"/>
  <c r="P27" i="13"/>
  <c r="P23" i="13"/>
  <c r="T23" i="13"/>
  <c r="V23" i="13"/>
  <c r="P21" i="13"/>
  <c r="P35" i="13"/>
  <c r="Q31" i="13"/>
  <c r="Q29" i="13"/>
  <c r="P31" i="13"/>
  <c r="T15" i="13"/>
  <c r="V15" i="13"/>
  <c r="P12" i="13"/>
  <c r="Q12" i="13"/>
  <c r="S12" i="13"/>
  <c r="T25" i="13"/>
  <c r="V25" i="13"/>
  <c r="P8" i="13"/>
  <c r="S14" i="13"/>
  <c r="Q24" i="13"/>
  <c r="S21" i="13"/>
  <c r="T19" i="13"/>
  <c r="V19" i="13"/>
  <c r="R24" i="13"/>
  <c r="Q10" i="13"/>
  <c r="T18" i="13"/>
  <c r="V18" i="13"/>
  <c r="S10" i="13"/>
  <c r="P14" i="13"/>
  <c r="R10" i="13"/>
  <c r="T17" i="13"/>
  <c r="V17" i="13"/>
  <c r="O22" i="13"/>
  <c r="S22" i="13"/>
  <c r="R12" i="13"/>
  <c r="Q16" i="13"/>
  <c r="Q9" i="13"/>
  <c r="P16" i="13"/>
  <c r="T5" i="13"/>
  <c r="V5" i="13"/>
  <c r="S9" i="13"/>
  <c r="O30" i="13"/>
  <c r="R30" i="13"/>
  <c r="T34" i="13"/>
  <c r="V34" i="13"/>
  <c r="R16" i="13"/>
  <c r="P9" i="13"/>
  <c r="O8" i="14"/>
  <c r="S8" i="14"/>
  <c r="R8" i="14"/>
  <c r="Q8" i="14"/>
  <c r="P8" i="14"/>
  <c r="N15" i="14"/>
  <c r="S15" i="14"/>
  <c r="N13" i="14"/>
  <c r="R13" i="14"/>
  <c r="N5" i="14"/>
  <c r="R5" i="14"/>
  <c r="N9" i="14"/>
  <c r="Q9" i="14"/>
  <c r="O4" i="14"/>
  <c r="R4" i="14"/>
  <c r="P4" i="14"/>
  <c r="S4" i="14"/>
  <c r="S7" i="14"/>
  <c r="R7" i="14"/>
  <c r="Q7" i="14"/>
  <c r="P7" i="14"/>
  <c r="O7" i="14"/>
  <c r="Q25" i="14"/>
  <c r="P25" i="14"/>
  <c r="O25" i="14"/>
  <c r="N25" i="14"/>
  <c r="M25" i="14"/>
  <c r="Q33" i="14"/>
  <c r="P33" i="14"/>
  <c r="O33" i="14"/>
  <c r="N33" i="14"/>
  <c r="M33" i="14"/>
  <c r="Q23" i="14"/>
  <c r="P23" i="14"/>
  <c r="N23" i="14"/>
  <c r="O23" i="14"/>
  <c r="M23" i="14"/>
  <c r="N31" i="14"/>
  <c r="Q31" i="14"/>
  <c r="P31" i="14"/>
  <c r="O31" i="14"/>
  <c r="M31" i="14"/>
  <c r="S28" i="13"/>
  <c r="R28" i="13"/>
  <c r="Q28" i="13"/>
  <c r="P28" i="13"/>
  <c r="P38" i="13"/>
  <c r="O38" i="13"/>
  <c r="N38" i="13"/>
  <c r="M38" i="13"/>
  <c r="S20" i="13"/>
  <c r="R20" i="13"/>
  <c r="Q20" i="13"/>
  <c r="P20" i="13"/>
  <c r="T38" i="12"/>
  <c r="G38" i="12"/>
  <c r="D38" i="12"/>
  <c r="E38" i="12"/>
  <c r="F38" i="12"/>
  <c r="T37" i="12"/>
  <c r="G37" i="12"/>
  <c r="D37" i="12"/>
  <c r="E37" i="12"/>
  <c r="T36" i="12"/>
  <c r="G36" i="12"/>
  <c r="D36" i="12"/>
  <c r="E36" i="12"/>
  <c r="F36" i="12"/>
  <c r="T35" i="12"/>
  <c r="G35" i="12"/>
  <c r="D35" i="12"/>
  <c r="E35" i="12"/>
  <c r="F35" i="12"/>
  <c r="T34" i="12"/>
  <c r="G34" i="12"/>
  <c r="D34" i="12"/>
  <c r="E34" i="12"/>
  <c r="F34" i="12"/>
  <c r="T33" i="12"/>
  <c r="G33" i="12"/>
  <c r="D33" i="12"/>
  <c r="E33" i="12"/>
  <c r="F33" i="12"/>
  <c r="T32" i="12"/>
  <c r="G32" i="12"/>
  <c r="D32" i="12"/>
  <c r="T31" i="12"/>
  <c r="G31" i="12"/>
  <c r="D31" i="12"/>
  <c r="E31" i="12"/>
  <c r="F31" i="12"/>
  <c r="T30" i="12"/>
  <c r="G30" i="12"/>
  <c r="D30" i="12"/>
  <c r="T29" i="12"/>
  <c r="G29" i="12"/>
  <c r="D29" i="12"/>
  <c r="E29" i="12"/>
  <c r="F29" i="12"/>
  <c r="T28" i="12"/>
  <c r="G28" i="12"/>
  <c r="D28" i="12"/>
  <c r="T27" i="12"/>
  <c r="G27" i="12"/>
  <c r="D27" i="12"/>
  <c r="E27" i="12"/>
  <c r="F27" i="12"/>
  <c r="H27" i="12"/>
  <c r="J27" i="12"/>
  <c r="T26" i="12"/>
  <c r="G26" i="12"/>
  <c r="D26" i="12"/>
  <c r="T25" i="12"/>
  <c r="G25" i="12"/>
  <c r="D25" i="12"/>
  <c r="E25" i="12"/>
  <c r="F25" i="12"/>
  <c r="T24" i="12"/>
  <c r="G24" i="12"/>
  <c r="D24" i="12"/>
  <c r="T23" i="12"/>
  <c r="G23" i="12"/>
  <c r="D23" i="12"/>
  <c r="E23" i="12"/>
  <c r="T22" i="12"/>
  <c r="G22" i="12"/>
  <c r="D22" i="12"/>
  <c r="T21" i="12"/>
  <c r="G21" i="12"/>
  <c r="D21" i="12"/>
  <c r="E21" i="12"/>
  <c r="F21" i="12"/>
  <c r="T20" i="12"/>
  <c r="G20" i="12"/>
  <c r="D20" i="12"/>
  <c r="T19" i="12"/>
  <c r="G19" i="12"/>
  <c r="D19" i="12"/>
  <c r="E19" i="12"/>
  <c r="F19" i="12"/>
  <c r="T18" i="12"/>
  <c r="G18" i="12"/>
  <c r="D18" i="12"/>
  <c r="J15" i="12"/>
  <c r="D15" i="12"/>
  <c r="J14" i="12"/>
  <c r="D14" i="12"/>
  <c r="J13" i="12"/>
  <c r="D13" i="12"/>
  <c r="J12" i="12"/>
  <c r="D12" i="12"/>
  <c r="J11" i="12"/>
  <c r="D11" i="12"/>
  <c r="J10" i="12"/>
  <c r="D10" i="12"/>
  <c r="J9" i="12"/>
  <c r="D9" i="12"/>
  <c r="J8" i="12"/>
  <c r="D8" i="12"/>
  <c r="J7" i="12"/>
  <c r="D7" i="12"/>
  <c r="J6" i="12"/>
  <c r="D6" i="12"/>
  <c r="J5" i="12"/>
  <c r="D5" i="12"/>
  <c r="J4" i="12"/>
  <c r="D4" i="12"/>
  <c r="V3" i="12"/>
  <c r="J3" i="12"/>
  <c r="I3" i="12"/>
  <c r="D3" i="12"/>
  <c r="S38" i="9"/>
  <c r="V3" i="9"/>
  <c r="F41" i="9"/>
  <c r="H41" i="9"/>
  <c r="F42" i="9"/>
  <c r="F49" i="9"/>
  <c r="H42" i="9"/>
  <c r="H49" i="9"/>
  <c r="K35" i="9"/>
  <c r="K16" i="9"/>
  <c r="K34" i="9"/>
  <c r="K33" i="9"/>
  <c r="K32" i="9"/>
  <c r="K31" i="9"/>
  <c r="K30" i="9"/>
  <c r="K29" i="9"/>
  <c r="K15" i="9"/>
  <c r="K28" i="9"/>
  <c r="K14" i="9"/>
  <c r="K13" i="9"/>
  <c r="K12" i="9"/>
  <c r="K11" i="9"/>
  <c r="K10" i="9"/>
  <c r="K9" i="9"/>
  <c r="K27" i="9"/>
  <c r="K26" i="9"/>
  <c r="K25" i="9"/>
  <c r="K24" i="9"/>
  <c r="K23" i="9"/>
  <c r="K22" i="9"/>
  <c r="K8" i="9"/>
  <c r="K21" i="9"/>
  <c r="K20" i="9"/>
  <c r="K19" i="9"/>
  <c r="K18" i="9"/>
  <c r="K17" i="9"/>
  <c r="K7" i="9"/>
  <c r="K6" i="9"/>
  <c r="K5" i="9"/>
  <c r="K4" i="9"/>
  <c r="K3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D58" i="9"/>
  <c r="F58" i="9"/>
  <c r="H58" i="9"/>
  <c r="E58" i="9"/>
  <c r="D57" i="9"/>
  <c r="F57" i="9"/>
  <c r="H57" i="9"/>
  <c r="E57" i="9"/>
  <c r="D56" i="9"/>
  <c r="E56" i="9"/>
  <c r="F56" i="9"/>
  <c r="H56" i="9"/>
  <c r="D55" i="9"/>
  <c r="F55" i="9"/>
  <c r="H55" i="9"/>
  <c r="E55" i="9"/>
  <c r="D54" i="9"/>
  <c r="F54" i="9"/>
  <c r="H54" i="9"/>
  <c r="E54" i="9"/>
  <c r="D53" i="9"/>
  <c r="F53" i="9"/>
  <c r="H53" i="9"/>
  <c r="E53" i="9"/>
  <c r="D52" i="9"/>
  <c r="E52" i="9"/>
  <c r="F52" i="9"/>
  <c r="H52" i="9"/>
  <c r="D51" i="9"/>
  <c r="F51" i="9"/>
  <c r="H51" i="9"/>
  <c r="E51" i="9"/>
  <c r="D50" i="9"/>
  <c r="F50" i="9"/>
  <c r="H50" i="9"/>
  <c r="E50" i="9"/>
  <c r="D49" i="9"/>
  <c r="E49" i="9"/>
  <c r="D48" i="9"/>
  <c r="E48" i="9"/>
  <c r="F48" i="9"/>
  <c r="H48" i="9"/>
  <c r="D47" i="9"/>
  <c r="F47" i="9"/>
  <c r="H47" i="9"/>
  <c r="E47" i="9"/>
  <c r="D46" i="9"/>
  <c r="F46" i="9"/>
  <c r="H46" i="9"/>
  <c r="E46" i="9"/>
  <c r="D45" i="9"/>
  <c r="F45" i="9"/>
  <c r="H45" i="9"/>
  <c r="E45" i="9"/>
  <c r="D44" i="9"/>
  <c r="E44" i="9"/>
  <c r="F44" i="9"/>
  <c r="H44" i="9"/>
  <c r="D43" i="9"/>
  <c r="F43" i="9"/>
  <c r="H43" i="9"/>
  <c r="E43" i="9"/>
  <c r="D42" i="9"/>
  <c r="E42" i="9"/>
  <c r="D41" i="9"/>
  <c r="E41" i="9"/>
  <c r="D40" i="9"/>
  <c r="D39" i="9"/>
  <c r="F39" i="9"/>
  <c r="H39" i="9"/>
  <c r="E39" i="9"/>
  <c r="D38" i="9"/>
  <c r="E38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D4" i="9"/>
  <c r="J3" i="9"/>
  <c r="D3" i="9"/>
  <c r="F38" i="9"/>
  <c r="H38" i="9"/>
  <c r="J38" i="9"/>
  <c r="K38" i="9"/>
  <c r="Q8" i="16"/>
  <c r="S8" i="16"/>
  <c r="Q26" i="16"/>
  <c r="S26" i="16"/>
  <c r="Q20" i="16"/>
  <c r="S20" i="16"/>
  <c r="R21" i="14"/>
  <c r="T21" i="14"/>
  <c r="R31" i="14"/>
  <c r="T31" i="14"/>
  <c r="R26" i="14"/>
  <c r="T26" i="14"/>
  <c r="R38" i="14"/>
  <c r="T38" i="14"/>
  <c r="R23" i="14"/>
  <c r="T23" i="14"/>
  <c r="T3" i="14"/>
  <c r="V3" i="14"/>
  <c r="R19" i="14"/>
  <c r="T19" i="14"/>
  <c r="R33" i="14"/>
  <c r="T33" i="14"/>
  <c r="R25" i="14"/>
  <c r="T25" i="14"/>
  <c r="T14" i="14"/>
  <c r="V14" i="14"/>
  <c r="T11" i="14"/>
  <c r="V11" i="14"/>
  <c r="Q10" i="14"/>
  <c r="Q13" i="14"/>
  <c r="T6" i="14"/>
  <c r="V6" i="14"/>
  <c r="T12" i="14"/>
  <c r="V12" i="14"/>
  <c r="T8" i="14"/>
  <c r="V8" i="14"/>
  <c r="P13" i="14"/>
  <c r="S13" i="14"/>
  <c r="S5" i="14"/>
  <c r="P15" i="14"/>
  <c r="T21" i="13"/>
  <c r="V21" i="13"/>
  <c r="T6" i="13"/>
  <c r="V6" i="13"/>
  <c r="T35" i="13"/>
  <c r="V35" i="13"/>
  <c r="T32" i="13"/>
  <c r="V32" i="13"/>
  <c r="T7" i="13"/>
  <c r="V7" i="13"/>
  <c r="T11" i="13"/>
  <c r="V11" i="13"/>
  <c r="T13" i="13"/>
  <c r="V13" i="13"/>
  <c r="T8" i="13"/>
  <c r="V8" i="13"/>
  <c r="T27" i="13"/>
  <c r="V27" i="13"/>
  <c r="Q38" i="13"/>
  <c r="S38" i="13"/>
  <c r="T3" i="13"/>
  <c r="V3" i="13"/>
  <c r="T31" i="13"/>
  <c r="V31" i="13"/>
  <c r="T29" i="13"/>
  <c r="V29" i="13"/>
  <c r="T26" i="13"/>
  <c r="V26" i="13"/>
  <c r="R10" i="14"/>
  <c r="O15" i="14"/>
  <c r="S10" i="14"/>
  <c r="O10" i="14"/>
  <c r="O9" i="14"/>
  <c r="T9" i="13"/>
  <c r="V9" i="13"/>
  <c r="T14" i="13"/>
  <c r="V14" i="13"/>
  <c r="Q22" i="13"/>
  <c r="R22" i="13"/>
  <c r="T24" i="13"/>
  <c r="V24" i="13"/>
  <c r="T20" i="13"/>
  <c r="V20" i="13"/>
  <c r="P22" i="13"/>
  <c r="T28" i="13"/>
  <c r="V28" i="13"/>
  <c r="S30" i="13"/>
  <c r="T12" i="13"/>
  <c r="V12" i="13"/>
  <c r="T10" i="13"/>
  <c r="V10" i="13"/>
  <c r="P30" i="13"/>
  <c r="T16" i="13"/>
  <c r="V16" i="13"/>
  <c r="Q30" i="13"/>
  <c r="Q15" i="14"/>
  <c r="R15" i="14"/>
  <c r="O5" i="14"/>
  <c r="Q5" i="14"/>
  <c r="P5" i="14"/>
  <c r="S9" i="14"/>
  <c r="T7" i="14"/>
  <c r="V7" i="14"/>
  <c r="R9" i="14"/>
  <c r="O13" i="14"/>
  <c r="P9" i="14"/>
  <c r="T4" i="14"/>
  <c r="V4" i="14"/>
  <c r="F40" i="9"/>
  <c r="H40" i="9"/>
  <c r="E40" i="9"/>
  <c r="H25" i="12"/>
  <c r="J25" i="12"/>
  <c r="L25" i="12"/>
  <c r="H38" i="12"/>
  <c r="J38" i="12"/>
  <c r="K38" i="12"/>
  <c r="F23" i="12"/>
  <c r="H23" i="12"/>
  <c r="J23" i="12"/>
  <c r="L23" i="12"/>
  <c r="H36" i="12"/>
  <c r="J36" i="12"/>
  <c r="L36" i="12"/>
  <c r="H21" i="12"/>
  <c r="J21" i="12"/>
  <c r="L21" i="12"/>
  <c r="H34" i="12"/>
  <c r="J34" i="12"/>
  <c r="K34" i="12"/>
  <c r="H19" i="12"/>
  <c r="J19" i="12"/>
  <c r="K19" i="12"/>
  <c r="F37" i="12"/>
  <c r="H37" i="12"/>
  <c r="J37" i="12"/>
  <c r="H33" i="12"/>
  <c r="J33" i="12"/>
  <c r="H35" i="12"/>
  <c r="J35" i="12"/>
  <c r="L35" i="12"/>
  <c r="H29" i="12"/>
  <c r="J29" i="12"/>
  <c r="L29" i="12"/>
  <c r="H31" i="12"/>
  <c r="J31" i="12"/>
  <c r="L31" i="12"/>
  <c r="E30" i="12"/>
  <c r="F30" i="12"/>
  <c r="H30" i="12"/>
  <c r="J30" i="12"/>
  <c r="E32" i="12"/>
  <c r="F32" i="12"/>
  <c r="H32" i="12"/>
  <c r="J32" i="12"/>
  <c r="L27" i="12"/>
  <c r="K27" i="12"/>
  <c r="K36" i="12"/>
  <c r="E18" i="12"/>
  <c r="F18" i="12"/>
  <c r="H18" i="12"/>
  <c r="J18" i="12"/>
  <c r="E20" i="12"/>
  <c r="F20" i="12"/>
  <c r="H20" i="12"/>
  <c r="J20" i="12"/>
  <c r="E22" i="12"/>
  <c r="F22" i="12"/>
  <c r="H22" i="12"/>
  <c r="J22" i="12"/>
  <c r="E24" i="12"/>
  <c r="F24" i="12"/>
  <c r="H24" i="12"/>
  <c r="J24" i="12"/>
  <c r="E26" i="12"/>
  <c r="F26" i="12"/>
  <c r="H26" i="12"/>
  <c r="J26" i="12"/>
  <c r="E28" i="12"/>
  <c r="F28" i="12"/>
  <c r="H28" i="12"/>
  <c r="J28" i="12"/>
  <c r="L38" i="9"/>
  <c r="M38" i="9"/>
  <c r="T13" i="14"/>
  <c r="V13" i="14"/>
  <c r="T10" i="14"/>
  <c r="V10" i="14"/>
  <c r="T5" i="14"/>
  <c r="V5" i="14"/>
  <c r="T22" i="13"/>
  <c r="V22" i="13"/>
  <c r="T15" i="14"/>
  <c r="V15" i="14"/>
  <c r="T30" i="13"/>
  <c r="V30" i="13"/>
  <c r="T9" i="14"/>
  <c r="V9" i="14"/>
  <c r="K23" i="12"/>
  <c r="L3" i="12"/>
  <c r="K21" i="12"/>
  <c r="K25" i="12"/>
  <c r="M25" i="12"/>
  <c r="Q25" i="12"/>
  <c r="K35" i="12"/>
  <c r="M35" i="12"/>
  <c r="L34" i="12"/>
  <c r="M34" i="12"/>
  <c r="O34" i="12"/>
  <c r="K31" i="12"/>
  <c r="L19" i="12"/>
  <c r="M19" i="12"/>
  <c r="L38" i="12"/>
  <c r="M38" i="12"/>
  <c r="L37" i="12"/>
  <c r="K37" i="12"/>
  <c r="M27" i="12"/>
  <c r="N27" i="12"/>
  <c r="K33" i="12"/>
  <c r="L33" i="12"/>
  <c r="L30" i="12"/>
  <c r="K30" i="12"/>
  <c r="M31" i="12"/>
  <c r="P31" i="12"/>
  <c r="M23" i="12"/>
  <c r="Q23" i="12"/>
  <c r="K29" i="12"/>
  <c r="M29" i="12"/>
  <c r="O29" i="12"/>
  <c r="M21" i="12"/>
  <c r="Q21" i="12"/>
  <c r="K32" i="12"/>
  <c r="L32" i="12"/>
  <c r="M36" i="12"/>
  <c r="N36" i="12"/>
  <c r="L24" i="12"/>
  <c r="K24" i="12"/>
  <c r="L20" i="12"/>
  <c r="K20" i="12"/>
  <c r="L18" i="12"/>
  <c r="K18" i="12"/>
  <c r="L22" i="12"/>
  <c r="K22" i="12"/>
  <c r="L28" i="12"/>
  <c r="K28" i="12"/>
  <c r="P27" i="12"/>
  <c r="Q27" i="12"/>
  <c r="L26" i="12"/>
  <c r="K26" i="12"/>
  <c r="Q38" i="9"/>
  <c r="P38" i="9"/>
  <c r="O38" i="9"/>
  <c r="N38" i="9"/>
  <c r="M3" i="12"/>
  <c r="N3" i="12"/>
  <c r="P29" i="12"/>
  <c r="P23" i="12"/>
  <c r="O27" i="12"/>
  <c r="N38" i="12"/>
  <c r="O38" i="12"/>
  <c r="N23" i="12"/>
  <c r="O23" i="12"/>
  <c r="P21" i="12"/>
  <c r="O36" i="12"/>
  <c r="R25" i="12"/>
  <c r="N25" i="12"/>
  <c r="Q36" i="12"/>
  <c r="P36" i="12"/>
  <c r="O25" i="12"/>
  <c r="P38" i="12"/>
  <c r="P25" i="12"/>
  <c r="Q38" i="12"/>
  <c r="Q29" i="12"/>
  <c r="M37" i="12"/>
  <c r="O37" i="12"/>
  <c r="R27" i="12"/>
  <c r="S27" i="12"/>
  <c r="U27" i="12"/>
  <c r="N34" i="12"/>
  <c r="R19" i="12"/>
  <c r="P19" i="12"/>
  <c r="O19" i="12"/>
  <c r="Q19" i="12"/>
  <c r="N19" i="12"/>
  <c r="Q31" i="12"/>
  <c r="M33" i="12"/>
  <c r="P33" i="12"/>
  <c r="M20" i="12"/>
  <c r="R20" i="12"/>
  <c r="M22" i="12"/>
  <c r="P22" i="12"/>
  <c r="M28" i="12"/>
  <c r="R28" i="12"/>
  <c r="M30" i="12"/>
  <c r="R30" i="12"/>
  <c r="N29" i="12"/>
  <c r="R21" i="12"/>
  <c r="Q35" i="12"/>
  <c r="R35" i="12"/>
  <c r="R38" i="12"/>
  <c r="R29" i="12"/>
  <c r="R31" i="12"/>
  <c r="R34" i="12"/>
  <c r="M26" i="12"/>
  <c r="Q26" i="12"/>
  <c r="N21" i="12"/>
  <c r="P34" i="12"/>
  <c r="M18" i="12"/>
  <c r="Q18" i="12"/>
  <c r="R23" i="12"/>
  <c r="O21" i="12"/>
  <c r="Q34" i="12"/>
  <c r="M32" i="12"/>
  <c r="Q32" i="12"/>
  <c r="N31" i="12"/>
  <c r="O31" i="12"/>
  <c r="M24" i="12"/>
  <c r="R36" i="12"/>
  <c r="N35" i="12"/>
  <c r="O35" i="12"/>
  <c r="P35" i="12"/>
  <c r="R38" i="9"/>
  <c r="T38" i="9"/>
  <c r="O3" i="12"/>
  <c r="T3" i="12"/>
  <c r="Q28" i="12"/>
  <c r="Q37" i="12"/>
  <c r="S25" i="12"/>
  <c r="U25" i="12"/>
  <c r="N20" i="12"/>
  <c r="N32" i="12"/>
  <c r="S23" i="12"/>
  <c r="U23" i="12"/>
  <c r="P3" i="12"/>
  <c r="Q3" i="12"/>
  <c r="S38" i="12"/>
  <c r="U38" i="12"/>
  <c r="Q22" i="12"/>
  <c r="N37" i="12"/>
  <c r="R3" i="12"/>
  <c r="O22" i="12"/>
  <c r="S36" i="12"/>
  <c r="U36" i="12"/>
  <c r="S3" i="12"/>
  <c r="R22" i="12"/>
  <c r="O30" i="12"/>
  <c r="P37" i="12"/>
  <c r="N22" i="12"/>
  <c r="R37" i="12"/>
  <c r="Q33" i="12"/>
  <c r="O32" i="12"/>
  <c r="S19" i="12"/>
  <c r="U19" i="12"/>
  <c r="P32" i="12"/>
  <c r="P30" i="12"/>
  <c r="Q30" i="12"/>
  <c r="N33" i="12"/>
  <c r="P20" i="12"/>
  <c r="R33" i="12"/>
  <c r="Q20" i="12"/>
  <c r="O18" i="12"/>
  <c r="O33" i="12"/>
  <c r="O20" i="12"/>
  <c r="N18" i="12"/>
  <c r="N30" i="12"/>
  <c r="S31" i="12"/>
  <c r="U31" i="12"/>
  <c r="O28" i="12"/>
  <c r="S34" i="12"/>
  <c r="U34" i="12"/>
  <c r="N28" i="12"/>
  <c r="P28" i="12"/>
  <c r="S29" i="12"/>
  <c r="U29" i="12"/>
  <c r="S21" i="12"/>
  <c r="U21" i="12"/>
  <c r="S35" i="12"/>
  <c r="U35" i="12"/>
  <c r="P18" i="12"/>
  <c r="R18" i="12"/>
  <c r="R26" i="12"/>
  <c r="R24" i="12"/>
  <c r="O24" i="12"/>
  <c r="O26" i="12"/>
  <c r="Q24" i="12"/>
  <c r="N26" i="12"/>
  <c r="N24" i="12"/>
  <c r="P24" i="12"/>
  <c r="P26" i="12"/>
  <c r="R32" i="12"/>
  <c r="S37" i="12"/>
  <c r="U37" i="12"/>
  <c r="S22" i="12"/>
  <c r="U22" i="12"/>
  <c r="U3" i="12"/>
  <c r="W3" i="12"/>
  <c r="S32" i="12"/>
  <c r="U32" i="12"/>
  <c r="S30" i="12"/>
  <c r="U30" i="12"/>
  <c r="S28" i="12"/>
  <c r="U28" i="12"/>
  <c r="S20" i="12"/>
  <c r="U20" i="12"/>
  <c r="S33" i="12"/>
  <c r="U33" i="12"/>
  <c r="S26" i="12"/>
  <c r="U26" i="12"/>
  <c r="S18" i="12"/>
  <c r="U18" i="12"/>
  <c r="S24" i="12"/>
  <c r="U24" i="12"/>
  <c r="U9" i="21"/>
  <c r="M33" i="16"/>
  <c r="Q33" i="16"/>
  <c r="S33" i="16"/>
  <c r="Q34" i="16"/>
  <c r="S34" i="16"/>
  <c r="Q19" i="16"/>
  <c r="S19" i="16"/>
  <c r="N30" i="16"/>
  <c r="Q30" i="16"/>
  <c r="S30" i="16"/>
  <c r="N33" i="16"/>
  <c r="M9" i="16"/>
  <c r="Q9" i="16"/>
  <c r="S9" i="16"/>
  <c r="M7" i="16"/>
  <c r="Q7" i="16"/>
  <c r="S7" i="16"/>
  <c r="O33" i="16"/>
  <c r="N9" i="16"/>
  <c r="N7" i="16"/>
  <c r="Q12" i="16"/>
  <c r="S12" i="16"/>
  <c r="P33" i="16"/>
  <c r="Q24" i="16"/>
  <c r="S24" i="16"/>
  <c r="Q14" i="16"/>
  <c r="S14" i="16"/>
  <c r="O9" i="16"/>
  <c r="O7" i="16"/>
  <c r="P7" i="16"/>
  <c r="Q25" i="16"/>
  <c r="S25" i="16"/>
  <c r="O30" i="16"/>
  <c r="M9" i="20"/>
  <c r="O6" i="20"/>
  <c r="N9" i="20"/>
  <c r="N6" i="20"/>
  <c r="L9" i="20"/>
  <c r="Q9" i="20"/>
  <c r="S9" i="20"/>
  <c r="M6" i="20"/>
  <c r="Q6" i="20"/>
  <c r="S6" i="20"/>
  <c r="N8" i="20"/>
  <c r="Q8" i="20"/>
  <c r="S8" i="20"/>
  <c r="L6" i="20"/>
  <c r="P8" i="20"/>
  <c r="O9" i="20"/>
  <c r="N15" i="22"/>
  <c r="P15" i="22"/>
  <c r="M15" i="22"/>
  <c r="Q15" i="22"/>
  <c r="S15" i="22"/>
  <c r="M13" i="22"/>
  <c r="N13" i="22"/>
  <c r="O12" i="22"/>
  <c r="L12" i="22"/>
  <c r="P12" i="22"/>
  <c r="M12" i="22"/>
  <c r="N11" i="22"/>
  <c r="O11" i="22"/>
  <c r="Q11" i="22"/>
  <c r="S11" i="22"/>
  <c r="P11" i="22"/>
  <c r="M10" i="22"/>
  <c r="Q10" i="22"/>
  <c r="S10" i="22"/>
  <c r="O10" i="22"/>
  <c r="P10" i="22"/>
  <c r="N10" i="22"/>
  <c r="N8" i="22"/>
  <c r="Q8" i="22"/>
  <c r="S8" i="22"/>
  <c r="P8" i="22"/>
  <c r="O7" i="22"/>
  <c r="Q7" i="22"/>
  <c r="S7" i="22"/>
  <c r="P7" i="22"/>
  <c r="N4" i="22"/>
  <c r="M4" i="22"/>
  <c r="Q4" i="22"/>
  <c r="S4" i="22"/>
  <c r="O4" i="22"/>
  <c r="M16" i="16"/>
  <c r="N11" i="16"/>
  <c r="Q32" i="16"/>
  <c r="S32" i="16"/>
  <c r="M22" i="16"/>
  <c r="P29" i="16"/>
  <c r="O32" i="16"/>
  <c r="N13" i="16"/>
  <c r="Q13" i="16"/>
  <c r="S13" i="16"/>
  <c r="O16" i="16"/>
  <c r="P11" i="16"/>
  <c r="O22" i="16"/>
  <c r="N29" i="16"/>
  <c r="Q29" i="16"/>
  <c r="S29" i="16"/>
  <c r="M11" i="16"/>
  <c r="O29" i="16"/>
  <c r="M6" i="16"/>
  <c r="O4" i="16"/>
  <c r="Q4" i="16"/>
  <c r="S4" i="16"/>
  <c r="N6" i="16"/>
  <c r="P4" i="16"/>
  <c r="Q3" i="19"/>
  <c r="S3" i="19"/>
  <c r="P27" i="19"/>
  <c r="O27" i="19"/>
  <c r="Q27" i="19"/>
  <c r="S27" i="19"/>
  <c r="V30" i="21"/>
  <c r="V8" i="21"/>
  <c r="Q6" i="16"/>
  <c r="S6" i="16"/>
  <c r="Q11" i="16"/>
  <c r="S11" i="16"/>
  <c r="Q22" i="16"/>
  <c r="S22" i="16"/>
  <c r="Q13" i="22"/>
  <c r="S13" i="22"/>
  <c r="Q12" i="22"/>
  <c r="S12" i="22"/>
  <c r="Q16" i="16"/>
  <c r="S16" i="16"/>
  <c r="M3" i="9"/>
  <c r="O3" i="9"/>
  <c r="N3" i="9"/>
  <c r="Q48" i="13"/>
  <c r="S48" i="13"/>
  <c r="M24" i="20"/>
  <c r="L24" i="20"/>
  <c r="O24" i="20"/>
  <c r="Q24" i="20"/>
  <c r="K24" i="20"/>
  <c r="J24" i="20"/>
  <c r="N24" i="20"/>
  <c r="J26" i="20"/>
  <c r="K26" i="20"/>
  <c r="O26" i="20"/>
  <c r="Q26" i="20"/>
  <c r="M26" i="20"/>
  <c r="N26" i="20"/>
  <c r="L26" i="20"/>
  <c r="J35" i="20"/>
  <c r="N35" i="20"/>
  <c r="M35" i="20"/>
  <c r="L35" i="20"/>
  <c r="O35" i="20"/>
  <c r="Q35" i="20"/>
  <c r="K35" i="20"/>
  <c r="N29" i="20"/>
  <c r="K29" i="20"/>
  <c r="M29" i="20"/>
  <c r="J29" i="20"/>
  <c r="L29" i="20"/>
  <c r="O29" i="20"/>
  <c r="Q29" i="20"/>
  <c r="N19" i="20"/>
  <c r="M19" i="20"/>
  <c r="L19" i="20"/>
  <c r="K19" i="20"/>
  <c r="J19" i="20"/>
  <c r="O19" i="20"/>
  <c r="Q19" i="20"/>
  <c r="J37" i="20"/>
  <c r="O37" i="20"/>
  <c r="Q37" i="20"/>
  <c r="K37" i="20"/>
  <c r="N37" i="20"/>
  <c r="L37" i="20"/>
  <c r="M37" i="20"/>
  <c r="N21" i="20"/>
  <c r="M21" i="20"/>
  <c r="L21" i="20"/>
  <c r="K21" i="20"/>
  <c r="J21" i="20"/>
  <c r="O21" i="20"/>
  <c r="Q21" i="20"/>
  <c r="J38" i="20"/>
  <c r="O38" i="20"/>
  <c r="Q38" i="20"/>
  <c r="K38" i="20"/>
  <c r="N38" i="20"/>
  <c r="M38" i="20"/>
  <c r="L38" i="20"/>
  <c r="O36" i="20"/>
  <c r="Q36" i="20"/>
  <c r="N36" i="20"/>
  <c r="K36" i="20"/>
  <c r="M36" i="20"/>
  <c r="L36" i="20"/>
  <c r="J36" i="20"/>
  <c r="L31" i="20"/>
  <c r="O31" i="20"/>
  <c r="Q31" i="20"/>
  <c r="N31" i="20"/>
  <c r="M31" i="20"/>
  <c r="K31" i="20"/>
  <c r="J31" i="20"/>
  <c r="J34" i="20"/>
  <c r="O34" i="20"/>
  <c r="Q34" i="20"/>
  <c r="N34" i="20"/>
  <c r="M34" i="20"/>
  <c r="L34" i="20"/>
  <c r="K34" i="20"/>
  <c r="N32" i="20"/>
  <c r="N20" i="20"/>
  <c r="N22" i="20"/>
  <c r="L20" i="20"/>
  <c r="K22" i="20"/>
  <c r="K25" i="20"/>
  <c r="O25" i="20"/>
  <c r="Q25" i="20"/>
  <c r="J20" i="20"/>
  <c r="O20" i="20"/>
  <c r="Q20" i="20"/>
  <c r="M25" i="20"/>
  <c r="M20" i="20"/>
  <c r="N25" i="20"/>
  <c r="J32" i="20"/>
  <c r="O32" i="20"/>
  <c r="Q32" i="20"/>
  <c r="J22" i="20"/>
  <c r="O22" i="20"/>
  <c r="Q22" i="20"/>
  <c r="L25" i="20"/>
  <c r="K32" i="20"/>
  <c r="L38" i="19"/>
  <c r="K38" i="19"/>
  <c r="J38" i="19"/>
  <c r="M38" i="19"/>
  <c r="N38" i="19"/>
  <c r="P38" i="19"/>
  <c r="M18" i="22"/>
  <c r="L18" i="22"/>
  <c r="K18" i="22"/>
  <c r="J18" i="22"/>
  <c r="N18" i="22"/>
  <c r="O18" i="22"/>
  <c r="Q18" i="22"/>
  <c r="P3" i="21"/>
  <c r="O3" i="21"/>
  <c r="N3" i="21"/>
  <c r="M3" i="21"/>
  <c r="Q3" i="21"/>
  <c r="S3" i="21"/>
  <c r="M38" i="21"/>
  <c r="L38" i="21"/>
  <c r="J38" i="21"/>
  <c r="K38" i="21"/>
  <c r="U8" i="21"/>
  <c r="U3" i="21"/>
  <c r="P3" i="9"/>
  <c r="T3" i="9"/>
  <c r="R3" i="9"/>
  <c r="N38" i="21"/>
  <c r="P38" i="21"/>
  <c r="Q3" i="9"/>
  <c r="S3" i="9"/>
  <c r="U3" i="9"/>
  <c r="W3" i="9"/>
</calcChain>
</file>

<file path=xl/sharedStrings.xml><?xml version="1.0" encoding="utf-8"?>
<sst xmlns="http://schemas.openxmlformats.org/spreadsheetml/2006/main" count="919" uniqueCount="86">
  <si>
    <t xml:space="preserve">COSTI UNITARI ANNUI 2019 AGGIORNATI CON LE RETRIBUZIONI TABELLARI CCNL 6 DICEMBRE 2022 </t>
  </si>
  <si>
    <t>Profilo professionale</t>
  </si>
  <si>
    <t>LIV.</t>
  </si>
  <si>
    <t>Stipendio tabellare (per n. 12 mensilita')</t>
  </si>
  <si>
    <t>Elemento perequativo</t>
  </si>
  <si>
    <t>Tredicesima mensilità</t>
  </si>
  <si>
    <t>SUPER</t>
  </si>
  <si>
    <t>Totale Retribuzione fondamentale 2019</t>
  </si>
  <si>
    <t>indennità di ente mensile</t>
  </si>
  <si>
    <t>indennità di ente mensile (per n. 12 mensilita')</t>
  </si>
  <si>
    <t>Ind. Ente annuale</t>
  </si>
  <si>
    <t>Incremento medio trattamento accessorio</t>
  </si>
  <si>
    <t>Retribuzione annua lorda 2019</t>
  </si>
  <si>
    <t>Oneri previdenziali e assistenziali a carico dell'Ente 23,80%</t>
  </si>
  <si>
    <t>ENPDEP 0,093%</t>
  </si>
  <si>
    <t>IRAP 8,50%</t>
  </si>
  <si>
    <t xml:space="preserve">Accantonamento indennità di anzianità </t>
  </si>
  <si>
    <t>Costo totale</t>
  </si>
  <si>
    <t>BPA medi annui 220 pro capite</t>
  </si>
  <si>
    <t>Costo totale con Buoni pasto</t>
  </si>
  <si>
    <t>Differenziale Stipendio</t>
  </si>
  <si>
    <t>Differenziale Accessorio</t>
  </si>
  <si>
    <t>Collaboratore tecnico</t>
  </si>
  <si>
    <t>IV</t>
  </si>
  <si>
    <t>IV-S1</t>
  </si>
  <si>
    <t>IV-S2</t>
  </si>
  <si>
    <t>IV-S3</t>
  </si>
  <si>
    <t>IV-S4</t>
  </si>
  <si>
    <t>V</t>
  </si>
  <si>
    <t>VI</t>
  </si>
  <si>
    <t>Operatore tecnico</t>
  </si>
  <si>
    <t>VI-S1</t>
  </si>
  <si>
    <t>VI-S2</t>
  </si>
  <si>
    <t>VI-S3</t>
  </si>
  <si>
    <t>VI-S4</t>
  </si>
  <si>
    <t>VII</t>
  </si>
  <si>
    <t>VIII</t>
  </si>
  <si>
    <t>Funzionario di amministrazione</t>
  </si>
  <si>
    <t>Collaboratore di amministrazione</t>
  </si>
  <si>
    <t>V-S1</t>
  </si>
  <si>
    <t>V-S2</t>
  </si>
  <si>
    <t>V-S3</t>
  </si>
  <si>
    <t>V-S4</t>
  </si>
  <si>
    <t>Operatore di amministrazione</t>
  </si>
  <si>
    <t>VII-S1</t>
  </si>
  <si>
    <t>VII-S2</t>
  </si>
  <si>
    <t>VII-S3</t>
  </si>
  <si>
    <t>VII-S4</t>
  </si>
  <si>
    <t>Fascia stipendiale</t>
  </si>
  <si>
    <t>Indennità valorizzazione professionale (per n.  13 mensilità)</t>
  </si>
  <si>
    <t>Totale Retribuzione annua lorda 2019</t>
  </si>
  <si>
    <t>Dirigente di ricerca/Dirigente tecnologo, livello I</t>
  </si>
  <si>
    <t>F.1 (da 0 a 2 anni)</t>
  </si>
  <si>
    <t>F.2 (da 3 a 7 anni)</t>
  </si>
  <si>
    <t>F.3 (da 8 a 12 anni)</t>
  </si>
  <si>
    <t>F.4 (da 13 a 16 anni)</t>
  </si>
  <si>
    <t>F.5 (da 17 a 21 anni)</t>
  </si>
  <si>
    <t>F.6 (da 22 a 29 anni)</t>
  </si>
  <si>
    <t>F.7 (da 30 anni in poi)</t>
  </si>
  <si>
    <t>Primo ricercatore/Primo tecnologo, livello II</t>
  </si>
  <si>
    <t>Ricercatore/Tecnologo, livello III</t>
  </si>
  <si>
    <t>Stipendio tabellare (per n. 12 mensilità)</t>
  </si>
  <si>
    <t>Elemento perequativo (per n. 12 mensilità)</t>
  </si>
  <si>
    <t>ASPI 1,61%</t>
  </si>
  <si>
    <t xml:space="preserve">COSTI UNITARI ANNUI 2020 AGGIORNATI CON LE RETRIBUZIONI TABELLARI CCNL 6 DICEMBRE 2022 </t>
  </si>
  <si>
    <t>Totale Retribuzione fondamentale 2020</t>
  </si>
  <si>
    <t>Retribuzione annua lorda 2020</t>
  </si>
  <si>
    <t>Totale Retribuzione annua lorda 2020</t>
  </si>
  <si>
    <t xml:space="preserve">COSTI UNITARI ANNUI 2021 AGGIORNATI CON LE RETRIBUZIONI TABELLARI CCNL 6 DICEMBRE 2022 </t>
  </si>
  <si>
    <t>Totale Retribuzione fondamentale 2021</t>
  </si>
  <si>
    <t>Retribuzione annua lorda 2021</t>
  </si>
  <si>
    <t>Totale Retribuzione annua lorda 2021</t>
  </si>
  <si>
    <t xml:space="preserve">COSTI UNITARI ANNUI 2022 AGGIORNATI CON LE RETRIBUZIONI TABELLARI CCNL 6 DICEMBRE 2022 </t>
  </si>
  <si>
    <t>Indennità di vacanza contrattuale dal 1/7/2022</t>
  </si>
  <si>
    <t>Totale Retribuzione fondamentale 2022</t>
  </si>
  <si>
    <t xml:space="preserve">Retribuzione annua lorda </t>
  </si>
  <si>
    <t>Ipotesi Incremento contrattuale 2022/2024 dal 2022 (1,30% in assenza di indicazioni Mef)</t>
  </si>
  <si>
    <t>Retribuzione annua lorda + Ipotesi Incremento contrattuale 2022/2024</t>
  </si>
  <si>
    <t>I.V.C. mensile dal 1/4/2022 al 30/6/2022</t>
  </si>
  <si>
    <t>Totale Retribuzione annua lorda 2022</t>
  </si>
  <si>
    <t>Indennità di vacanza contrattuale annua dal 1/7/2022</t>
  </si>
  <si>
    <t xml:space="preserve">COSTI UNITARI ANNUI 2023 AGGIORNATI CON LE RETRIBUZIONI TABELLARI CCNL 6 DICEMBRE 2022 </t>
  </si>
  <si>
    <t>Elemento perequativo conglobato (per n. 12 mensilità)</t>
  </si>
  <si>
    <t>Totale Retribuzione fondamentale 2023</t>
  </si>
  <si>
    <t>Ipotesi ulteriore incremento contrattuale 2022/2024 dal 2023 (1,70% in assenza di indicazioni Mef)</t>
  </si>
  <si>
    <t>Totale Retribuzione annua lorda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</si>
</sst>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_-* #,##0.00_-;\-* #,##0.00_-;_-* &quot;-&quot;??_-;_-@_-"/>
    <numFmt numFmtId="165" formatCode="_-[$€]\ * #,##0.00_-;\-[$€]\ * #,##0.00_-;_-[$€]\ * \-??_-;_-@_-"/>
    <numFmt numFmtId="166" formatCode="&quot;€ &quot;#,##0.00;[Red]&quot;€ &quot;#,##0.00"/>
  </numFmts>
  <fonts count="5">
    <font>
      <sz val="10"/>
      <name val="Arial"/>
      <family val="2"/>
    </font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5" fontId="2" fillId="0" borderId="0" applyFill="0" applyBorder="0" applyAlignment="0" applyProtection="0"/>
    <xf numFmtId="164" fontId="1" fillId="0" borderId="0" applyFill="0" applyBorder="0" applyAlignment="0" applyProtection="0"/>
    <xf numFmtId="9" fontId="1" fillId="0" borderId="0" applyFill="0" applyBorder="0" applyAlignment="0" applyProtection="0"/>
  </cellStyleXfs>
  <cellXfs count="39">
    <xf numFmtId="0" fontId="0" fillId="0" borderId="0" xfId="0"/>
    <xf numFmtId="164" fontId="1" fillId="2" borderId="1" xfId="2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2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/>
    </xf>
    <xf numFmtId="164" fontId="3" fillId="2" borderId="1" xfId="2" applyFont="1" applyFill="1" applyBorder="1" applyAlignment="1">
      <alignment horizontal="center" vertical="center"/>
    </xf>
    <xf numFmtId="164" fontId="3" fillId="0" borderId="1" xfId="2" applyFont="1" applyFill="1" applyBorder="1" applyAlignment="1">
      <alignment horizontal="center" vertical="center" wrapText="1"/>
    </xf>
    <xf numFmtId="164" fontId="3" fillId="4" borderId="1" xfId="2" applyFont="1" applyFill="1" applyBorder="1" applyAlignment="1">
      <alignment horizontal="center" vertical="center"/>
    </xf>
    <xf numFmtId="164" fontId="3" fillId="0" borderId="1" xfId="2" applyFont="1" applyFill="1" applyBorder="1" applyAlignment="1">
      <alignment horizontal="center" vertical="center"/>
    </xf>
    <xf numFmtId="164" fontId="3" fillId="5" borderId="1" xfId="2" applyFont="1" applyFill="1" applyBorder="1" applyAlignment="1">
      <alignment horizontal="center" vertical="center" wrapText="1"/>
    </xf>
    <xf numFmtId="164" fontId="3" fillId="6" borderId="1" xfId="2" quotePrefix="1" applyFont="1" applyFill="1" applyBorder="1" applyAlignment="1">
      <alignment horizontal="center" vertical="center"/>
    </xf>
    <xf numFmtId="164" fontId="3" fillId="2" borderId="1" xfId="2" quotePrefix="1" applyFont="1" applyFill="1" applyBorder="1" applyAlignment="1">
      <alignment horizontal="center" vertical="center"/>
    </xf>
    <xf numFmtId="164" fontId="3" fillId="6" borderId="1" xfId="2" applyFont="1" applyFill="1" applyBorder="1" applyAlignment="1">
      <alignment horizontal="center" vertical="center"/>
    </xf>
    <xf numFmtId="164" fontId="3" fillId="2" borderId="0" xfId="2" applyFont="1" applyFill="1" applyAlignment="1">
      <alignment vertical="center" wrapText="1"/>
    </xf>
    <xf numFmtId="164" fontId="3" fillId="0" borderId="0" xfId="2" applyFont="1" applyAlignment="1">
      <alignment horizontal="center" vertical="center" wrapText="1"/>
    </xf>
    <xf numFmtId="164" fontId="3" fillId="0" borderId="0" xfId="2" applyFont="1" applyAlignment="1">
      <alignment vertical="center" wrapText="1"/>
    </xf>
    <xf numFmtId="164" fontId="3" fillId="0" borderId="1" xfId="2" applyFont="1" applyBorder="1" applyAlignment="1">
      <alignment horizontal="center" vertical="center"/>
    </xf>
    <xf numFmtId="164" fontId="3" fillId="0" borderId="2" xfId="2" applyFont="1" applyBorder="1" applyAlignment="1">
      <alignment horizontal="center" vertical="center"/>
    </xf>
    <xf numFmtId="164" fontId="3" fillId="0" borderId="1" xfId="2" applyFont="1" applyBorder="1" applyAlignment="1">
      <alignment horizontal="center" vertical="center" wrapText="1"/>
    </xf>
    <xf numFmtId="164" fontId="3" fillId="5" borderId="3" xfId="2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0" fontId="4" fillId="0" borderId="0" xfId="2" applyNumberFormat="1" applyFont="1" applyAlignment="1">
      <alignment horizontal="center" vertical="center" wrapText="1"/>
    </xf>
    <xf numFmtId="10" fontId="4" fillId="0" borderId="0" xfId="3" applyNumberFormat="1" applyFont="1" applyAlignment="1">
      <alignment horizontal="center" vertical="center" wrapText="1"/>
    </xf>
    <xf numFmtId="164" fontId="3" fillId="2" borderId="1" xfId="2" applyFont="1" applyFill="1" applyBorder="1" applyAlignment="1">
      <alignment vertical="center" wrapText="1"/>
    </xf>
    <xf numFmtId="164" fontId="4" fillId="0" borderId="1" xfId="2" applyFont="1" applyBorder="1" applyAlignment="1">
      <alignment horizontal="center" vertical="center" wrapText="1"/>
    </xf>
    <xf numFmtId="164" fontId="3" fillId="0" borderId="1" xfId="2" quotePrefix="1" applyFont="1" applyBorder="1" applyAlignment="1">
      <alignment horizontal="center" vertical="center"/>
    </xf>
    <xf numFmtId="164" fontId="4" fillId="0" borderId="0" xfId="2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43" fontId="4" fillId="0" borderId="0" xfId="0" applyNumberFormat="1" applyFont="1" applyAlignment="1">
      <alignment horizontal="center" vertical="center" wrapText="1"/>
    </xf>
    <xf numFmtId="43" fontId="3" fillId="2" borderId="0" xfId="0" applyNumberFormat="1" applyFont="1" applyFill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4">
    <cellStyle name="Euro" xfId="1" xr:uid="{00000000-0005-0000-0000-000001000000}"/>
    <cellStyle name="Migliaia" xfId="2" builtinId="3"/>
    <cellStyle name="Normale" xfId="0" builtinId="0"/>
    <cellStyle name="Percentual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V62"/>
  <sheetViews>
    <sheetView zoomScale="90" workbookViewId="0">
      <selection activeCell="D24" sqref="D24"/>
    </sheetView>
  </sheetViews>
  <sheetFormatPr defaultColWidth="12.5703125" defaultRowHeight="18.75" customHeight="1"/>
  <cols>
    <col min="1" max="1" width="15.5703125" style="23" customWidth="1"/>
    <col min="2" max="2" width="20.7109375" style="20" bestFit="1" customWidth="1"/>
    <col min="3" max="3" width="20.5703125" style="20" customWidth="1"/>
    <col min="4" max="4" width="17" style="20" customWidth="1"/>
    <col min="5" max="5" width="17.140625" style="20" customWidth="1"/>
    <col min="6" max="6" width="14" style="20" customWidth="1"/>
    <col min="7" max="7" width="20.42578125" style="20" customWidth="1"/>
    <col min="8" max="8" width="13.7109375" style="20" customWidth="1"/>
    <col min="9" max="9" width="17.5703125" style="20" customWidth="1"/>
    <col min="10" max="10" width="19.28515625" style="20" customWidth="1"/>
    <col min="11" max="11" width="22.85546875" style="20" customWidth="1"/>
    <col min="12" max="12" width="17.7109375" style="26" customWidth="1"/>
    <col min="13" max="13" width="20.140625" style="26" customWidth="1"/>
    <col min="14" max="14" width="24.42578125" style="15" customWidth="1"/>
    <col min="15" max="15" width="18.5703125" style="26" customWidth="1"/>
    <col min="16" max="16" width="20.42578125" style="20" customWidth="1"/>
    <col min="17" max="17" width="13.85546875" style="20" customWidth="1"/>
    <col min="18" max="18" width="15.85546875" style="20" customWidth="1"/>
    <col min="19" max="19" width="13.85546875" style="20" customWidth="1"/>
    <col min="20" max="20" width="12.5703125" style="20" customWidth="1"/>
    <col min="21" max="22" width="13.7109375" style="20" hidden="1" customWidth="1"/>
    <col min="23" max="16384" width="12.5703125" style="20"/>
  </cols>
  <sheetData>
    <row r="1" spans="1:22" ht="43.5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26"/>
      <c r="U1" s="26"/>
      <c r="V1" s="26"/>
    </row>
    <row r="2" spans="1:22" s="21" customFormat="1" ht="50.25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3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3" t="s">
        <v>18</v>
      </c>
      <c r="S2" s="2" t="s">
        <v>19</v>
      </c>
      <c r="U2" s="2" t="s">
        <v>20</v>
      </c>
      <c r="V2" s="2" t="s">
        <v>21</v>
      </c>
    </row>
    <row r="3" spans="1:22" s="22" customFormat="1" ht="23.25" customHeight="1">
      <c r="A3" s="38" t="s">
        <v>22</v>
      </c>
      <c r="B3" s="4" t="s">
        <v>23</v>
      </c>
      <c r="C3" s="5">
        <v>27079.65</v>
      </c>
      <c r="D3" s="5"/>
      <c r="E3" s="5">
        <f>ROUND((C3+D3)/12,2)</f>
        <v>2256.64</v>
      </c>
      <c r="F3" s="6"/>
      <c r="G3" s="7">
        <f>+C3+D3+E3+F3</f>
        <v>29336.29</v>
      </c>
      <c r="H3" s="8">
        <v>859.77</v>
      </c>
      <c r="I3" s="8">
        <f>H3*12</f>
        <v>10317.24</v>
      </c>
      <c r="J3" s="8">
        <f>2363.04</f>
        <v>2363.04</v>
      </c>
      <c r="K3" s="9">
        <v>700.12</v>
      </c>
      <c r="L3" s="11">
        <f>+G3+I3+J3+K3</f>
        <v>42716.69</v>
      </c>
      <c r="M3" s="5">
        <f>ROUND(L3*23.8%,2)</f>
        <v>10166.57</v>
      </c>
      <c r="N3" s="5">
        <f>ROUND(L3*0.093%,2)</f>
        <v>39.729999999999997</v>
      </c>
      <c r="O3" s="5">
        <f>ROUND(L3*8.5%,2)</f>
        <v>3630.92</v>
      </c>
      <c r="P3" s="5">
        <f>ROUND(L3/12,2)</f>
        <v>3559.72</v>
      </c>
      <c r="Q3" s="5">
        <f>SUM(L3:P3)</f>
        <v>60113.630000000005</v>
      </c>
      <c r="R3" s="12">
        <f>7*220</f>
        <v>1540</v>
      </c>
      <c r="S3" s="5">
        <f>+Q3+R3</f>
        <v>61653.630000000005</v>
      </c>
      <c r="U3" s="1">
        <f>+G3-G8</f>
        <v>2683.0200000000004</v>
      </c>
      <c r="V3" s="1">
        <f>+I3+J3-I8-J8</f>
        <v>1272.5199999999977</v>
      </c>
    </row>
    <row r="4" spans="1:22" s="22" customFormat="1" ht="23.25" customHeight="1">
      <c r="A4" s="38"/>
      <c r="B4" s="4" t="s">
        <v>24</v>
      </c>
      <c r="C4" s="5">
        <v>27079.65</v>
      </c>
      <c r="D4" s="5"/>
      <c r="E4" s="5">
        <f t="shared" ref="E4:E35" si="0">ROUND((C4+D4)/12,2)</f>
        <v>2256.64</v>
      </c>
      <c r="F4" s="8">
        <v>1198.18</v>
      </c>
      <c r="G4" s="7">
        <f t="shared" ref="G4:G35" si="1">+C4+D4+E4+F4</f>
        <v>30534.47</v>
      </c>
      <c r="H4" s="8">
        <v>859.77</v>
      </c>
      <c r="I4" s="8">
        <f t="shared" ref="I4:I35" si="2">H4*12</f>
        <v>10317.24</v>
      </c>
      <c r="J4" s="8">
        <f>2363.04</f>
        <v>2363.04</v>
      </c>
      <c r="K4" s="9">
        <v>700.12</v>
      </c>
      <c r="L4" s="11">
        <f t="shared" ref="L4:L35" si="3">+G4+I4+J4+K4</f>
        <v>43914.87</v>
      </c>
      <c r="M4" s="5">
        <f t="shared" ref="M4:M35" si="4">ROUND(L4*23.8%,2)</f>
        <v>10451.74</v>
      </c>
      <c r="N4" s="5">
        <f t="shared" ref="N4:N35" si="5">ROUND(L4*0.093%,2)</f>
        <v>40.840000000000003</v>
      </c>
      <c r="O4" s="5">
        <f t="shared" ref="O4:O35" si="6">ROUND(L4*8.5%,2)</f>
        <v>3732.76</v>
      </c>
      <c r="P4" s="5">
        <f t="shared" ref="P4:P35" si="7">ROUND(L4/12,2)</f>
        <v>3659.57</v>
      </c>
      <c r="Q4" s="5">
        <f t="shared" ref="Q4:Q35" si="8">SUM(L4:P4)</f>
        <v>61799.78</v>
      </c>
      <c r="R4" s="12">
        <f t="shared" ref="R4:R35" si="9">7*220</f>
        <v>1540</v>
      </c>
      <c r="S4" s="5">
        <f t="shared" ref="S4:S35" si="10">+Q4+R4</f>
        <v>63339.78</v>
      </c>
    </row>
    <row r="5" spans="1:22" s="22" customFormat="1" ht="23.25" customHeight="1">
      <c r="A5" s="38"/>
      <c r="B5" s="4" t="s">
        <v>25</v>
      </c>
      <c r="C5" s="5">
        <v>27079.65</v>
      </c>
      <c r="D5" s="5"/>
      <c r="E5" s="5">
        <f t="shared" si="0"/>
        <v>2256.64</v>
      </c>
      <c r="F5" s="8">
        <v>2396.36</v>
      </c>
      <c r="G5" s="7">
        <f t="shared" si="1"/>
        <v>31732.65</v>
      </c>
      <c r="H5" s="8">
        <v>859.77</v>
      </c>
      <c r="I5" s="8">
        <f t="shared" si="2"/>
        <v>10317.24</v>
      </c>
      <c r="J5" s="8">
        <f>2363.04</f>
        <v>2363.04</v>
      </c>
      <c r="K5" s="9">
        <v>700.12</v>
      </c>
      <c r="L5" s="11">
        <f t="shared" si="3"/>
        <v>45113.05</v>
      </c>
      <c r="M5" s="5">
        <f t="shared" si="4"/>
        <v>10736.91</v>
      </c>
      <c r="N5" s="5">
        <f t="shared" si="5"/>
        <v>41.96</v>
      </c>
      <c r="O5" s="5">
        <f t="shared" si="6"/>
        <v>3834.61</v>
      </c>
      <c r="P5" s="5">
        <f t="shared" si="7"/>
        <v>3759.42</v>
      </c>
      <c r="Q5" s="5">
        <f t="shared" si="8"/>
        <v>63485.950000000004</v>
      </c>
      <c r="R5" s="12">
        <f t="shared" si="9"/>
        <v>1540</v>
      </c>
      <c r="S5" s="5">
        <f t="shared" si="10"/>
        <v>65025.950000000004</v>
      </c>
    </row>
    <row r="6" spans="1:22" s="22" customFormat="1" ht="23.25" customHeight="1">
      <c r="A6" s="38"/>
      <c r="B6" s="4" t="s">
        <v>26</v>
      </c>
      <c r="C6" s="5">
        <v>27079.65</v>
      </c>
      <c r="D6" s="5"/>
      <c r="E6" s="5">
        <f t="shared" si="0"/>
        <v>2256.64</v>
      </c>
      <c r="F6" s="8">
        <v>3594.54</v>
      </c>
      <c r="G6" s="7">
        <f t="shared" si="1"/>
        <v>32930.83</v>
      </c>
      <c r="H6" s="8">
        <v>859.77</v>
      </c>
      <c r="I6" s="8">
        <f t="shared" si="2"/>
        <v>10317.24</v>
      </c>
      <c r="J6" s="8">
        <f>2363.04</f>
        <v>2363.04</v>
      </c>
      <c r="K6" s="9">
        <v>700.12</v>
      </c>
      <c r="L6" s="11">
        <f t="shared" si="3"/>
        <v>46311.23</v>
      </c>
      <c r="M6" s="5">
        <f t="shared" si="4"/>
        <v>11022.07</v>
      </c>
      <c r="N6" s="5">
        <f t="shared" si="5"/>
        <v>43.07</v>
      </c>
      <c r="O6" s="5">
        <f t="shared" si="6"/>
        <v>3936.45</v>
      </c>
      <c r="P6" s="5">
        <f t="shared" si="7"/>
        <v>3859.27</v>
      </c>
      <c r="Q6" s="5">
        <f t="shared" si="8"/>
        <v>65172.09</v>
      </c>
      <c r="R6" s="12">
        <f t="shared" si="9"/>
        <v>1540</v>
      </c>
      <c r="S6" s="5">
        <f t="shared" si="10"/>
        <v>66712.09</v>
      </c>
    </row>
    <row r="7" spans="1:22" s="22" customFormat="1" ht="23.25" customHeight="1">
      <c r="A7" s="38"/>
      <c r="B7" s="4" t="s">
        <v>27</v>
      </c>
      <c r="C7" s="5">
        <v>27079.65</v>
      </c>
      <c r="D7" s="5"/>
      <c r="E7" s="5">
        <f t="shared" si="0"/>
        <v>2256.64</v>
      </c>
      <c r="F7" s="8">
        <v>4792.72</v>
      </c>
      <c r="G7" s="7">
        <f t="shared" si="1"/>
        <v>34129.01</v>
      </c>
      <c r="H7" s="8">
        <v>859.77</v>
      </c>
      <c r="I7" s="8">
        <f t="shared" si="2"/>
        <v>10317.24</v>
      </c>
      <c r="J7" s="8">
        <f>2363.04</f>
        <v>2363.04</v>
      </c>
      <c r="K7" s="9">
        <v>700.12</v>
      </c>
      <c r="L7" s="11">
        <f t="shared" si="3"/>
        <v>47509.41</v>
      </c>
      <c r="M7" s="5">
        <f t="shared" si="4"/>
        <v>11307.24</v>
      </c>
      <c r="N7" s="5">
        <f t="shared" si="5"/>
        <v>44.18</v>
      </c>
      <c r="O7" s="5">
        <f t="shared" si="6"/>
        <v>4038.3</v>
      </c>
      <c r="P7" s="5">
        <f t="shared" si="7"/>
        <v>3959.12</v>
      </c>
      <c r="Q7" s="5">
        <f t="shared" si="8"/>
        <v>66858.25</v>
      </c>
      <c r="R7" s="12">
        <f t="shared" si="9"/>
        <v>1540</v>
      </c>
      <c r="S7" s="5">
        <f t="shared" si="10"/>
        <v>68398.25</v>
      </c>
    </row>
    <row r="8" spans="1:22" s="22" customFormat="1" ht="23.25" customHeight="1">
      <c r="A8" s="38"/>
      <c r="B8" s="4" t="s">
        <v>28</v>
      </c>
      <c r="C8" s="5">
        <v>24603.02</v>
      </c>
      <c r="D8" s="5"/>
      <c r="E8" s="5">
        <f t="shared" si="0"/>
        <v>2050.25</v>
      </c>
      <c r="F8" s="8"/>
      <c r="G8" s="7">
        <f t="shared" si="1"/>
        <v>26653.27</v>
      </c>
      <c r="H8" s="8">
        <v>773.49</v>
      </c>
      <c r="I8" s="8">
        <f t="shared" si="2"/>
        <v>9281.880000000001</v>
      </c>
      <c r="J8" s="8">
        <f>2125.88</f>
        <v>2125.88</v>
      </c>
      <c r="K8" s="9">
        <v>700.12</v>
      </c>
      <c r="L8" s="11">
        <f t="shared" si="3"/>
        <v>38761.15</v>
      </c>
      <c r="M8" s="5">
        <f t="shared" si="4"/>
        <v>9225.15</v>
      </c>
      <c r="N8" s="5">
        <f t="shared" si="5"/>
        <v>36.049999999999997</v>
      </c>
      <c r="O8" s="5">
        <f t="shared" si="6"/>
        <v>3294.7</v>
      </c>
      <c r="P8" s="5">
        <f t="shared" si="7"/>
        <v>3230.1</v>
      </c>
      <c r="Q8" s="5">
        <f t="shared" si="8"/>
        <v>54547.15</v>
      </c>
      <c r="R8" s="12">
        <f t="shared" si="9"/>
        <v>1540</v>
      </c>
      <c r="S8" s="5">
        <f t="shared" si="10"/>
        <v>56087.15</v>
      </c>
      <c r="U8" s="1">
        <f>+G8-G9</f>
        <v>2178.4799999999996</v>
      </c>
      <c r="V8" s="1">
        <f>+I8+J8-I9-J9</f>
        <v>1683.9300000000028</v>
      </c>
    </row>
    <row r="9" spans="1:22" s="22" customFormat="1" ht="23.25" customHeight="1">
      <c r="A9" s="38"/>
      <c r="B9" s="4" t="s">
        <v>29</v>
      </c>
      <c r="C9" s="5">
        <v>22592.11</v>
      </c>
      <c r="D9" s="5"/>
      <c r="E9" s="5">
        <f t="shared" si="0"/>
        <v>1882.68</v>
      </c>
      <c r="F9" s="8"/>
      <c r="G9" s="7">
        <f t="shared" si="1"/>
        <v>24474.79</v>
      </c>
      <c r="H9" s="8">
        <v>659.31</v>
      </c>
      <c r="I9" s="8">
        <f t="shared" si="2"/>
        <v>7911.7199999999993</v>
      </c>
      <c r="J9" s="8">
        <f t="shared" ref="J9:J14" si="11">1812.11</f>
        <v>1812.11</v>
      </c>
      <c r="K9" s="9">
        <v>700.12</v>
      </c>
      <c r="L9" s="11">
        <f t="shared" si="3"/>
        <v>34898.740000000005</v>
      </c>
      <c r="M9" s="5">
        <f t="shared" si="4"/>
        <v>8305.9</v>
      </c>
      <c r="N9" s="5">
        <f t="shared" si="5"/>
        <v>32.46</v>
      </c>
      <c r="O9" s="5">
        <f t="shared" si="6"/>
        <v>2966.39</v>
      </c>
      <c r="P9" s="5">
        <f t="shared" si="7"/>
        <v>2908.23</v>
      </c>
      <c r="Q9" s="5">
        <f t="shared" si="8"/>
        <v>49111.720000000008</v>
      </c>
      <c r="R9" s="12">
        <f t="shared" si="9"/>
        <v>1540</v>
      </c>
      <c r="S9" s="5">
        <f t="shared" si="10"/>
        <v>50651.720000000008</v>
      </c>
      <c r="U9" s="1">
        <f>+G9-G30</f>
        <v>2006.9500000000007</v>
      </c>
      <c r="V9" s="1">
        <f>+I9+J9-I30-J30</f>
        <v>1272.5100000000002</v>
      </c>
    </row>
    <row r="10" spans="1:22" s="22" customFormat="1" ht="23.25" customHeight="1">
      <c r="A10" s="38" t="s">
        <v>30</v>
      </c>
      <c r="B10" s="4" t="s">
        <v>29</v>
      </c>
      <c r="C10" s="5">
        <v>22592.11</v>
      </c>
      <c r="D10" s="5"/>
      <c r="E10" s="5">
        <f t="shared" si="0"/>
        <v>1882.68</v>
      </c>
      <c r="F10" s="6"/>
      <c r="G10" s="7">
        <f t="shared" si="1"/>
        <v>24474.79</v>
      </c>
      <c r="H10" s="8">
        <v>659.31</v>
      </c>
      <c r="I10" s="8">
        <f t="shared" si="2"/>
        <v>7911.7199999999993</v>
      </c>
      <c r="J10" s="8">
        <f t="shared" si="11"/>
        <v>1812.11</v>
      </c>
      <c r="K10" s="9">
        <v>700.12</v>
      </c>
      <c r="L10" s="11">
        <f t="shared" si="3"/>
        <v>34898.740000000005</v>
      </c>
      <c r="M10" s="5">
        <f t="shared" si="4"/>
        <v>8305.9</v>
      </c>
      <c r="N10" s="5">
        <f t="shared" si="5"/>
        <v>32.46</v>
      </c>
      <c r="O10" s="5">
        <f t="shared" si="6"/>
        <v>2966.39</v>
      </c>
      <c r="P10" s="5">
        <f t="shared" si="7"/>
        <v>2908.23</v>
      </c>
      <c r="Q10" s="5">
        <f t="shared" si="8"/>
        <v>49111.720000000008</v>
      </c>
      <c r="R10" s="12">
        <f t="shared" si="9"/>
        <v>1540</v>
      </c>
      <c r="S10" s="5">
        <f t="shared" si="10"/>
        <v>50651.720000000008</v>
      </c>
    </row>
    <row r="11" spans="1:22" s="22" customFormat="1" ht="23.25" customHeight="1">
      <c r="A11" s="38"/>
      <c r="B11" s="4" t="s">
        <v>31</v>
      </c>
      <c r="C11" s="5">
        <v>22592.11</v>
      </c>
      <c r="D11" s="5"/>
      <c r="E11" s="5">
        <f t="shared" si="0"/>
        <v>1882.68</v>
      </c>
      <c r="F11" s="8">
        <v>911.55</v>
      </c>
      <c r="G11" s="7">
        <f t="shared" si="1"/>
        <v>25386.34</v>
      </c>
      <c r="H11" s="8">
        <v>659.31</v>
      </c>
      <c r="I11" s="8">
        <f t="shared" si="2"/>
        <v>7911.7199999999993</v>
      </c>
      <c r="J11" s="8">
        <f t="shared" si="11"/>
        <v>1812.11</v>
      </c>
      <c r="K11" s="9">
        <v>700.12</v>
      </c>
      <c r="L11" s="11">
        <f t="shared" si="3"/>
        <v>35810.29</v>
      </c>
      <c r="M11" s="5">
        <f t="shared" si="4"/>
        <v>8522.85</v>
      </c>
      <c r="N11" s="5">
        <f t="shared" si="5"/>
        <v>33.299999999999997</v>
      </c>
      <c r="O11" s="5">
        <f t="shared" si="6"/>
        <v>3043.87</v>
      </c>
      <c r="P11" s="5">
        <f t="shared" si="7"/>
        <v>2984.19</v>
      </c>
      <c r="Q11" s="5">
        <f t="shared" si="8"/>
        <v>50394.500000000007</v>
      </c>
      <c r="R11" s="12">
        <f t="shared" si="9"/>
        <v>1540</v>
      </c>
      <c r="S11" s="5">
        <f t="shared" si="10"/>
        <v>51934.500000000007</v>
      </c>
    </row>
    <row r="12" spans="1:22" s="22" customFormat="1" ht="23.25" customHeight="1">
      <c r="A12" s="38"/>
      <c r="B12" s="4" t="s">
        <v>32</v>
      </c>
      <c r="C12" s="5">
        <v>22592.11</v>
      </c>
      <c r="D12" s="5"/>
      <c r="E12" s="5">
        <f t="shared" si="0"/>
        <v>1882.68</v>
      </c>
      <c r="F12" s="8">
        <v>1823.1</v>
      </c>
      <c r="G12" s="7">
        <f t="shared" si="1"/>
        <v>26297.89</v>
      </c>
      <c r="H12" s="8">
        <v>659.31</v>
      </c>
      <c r="I12" s="8">
        <f t="shared" si="2"/>
        <v>7911.7199999999993</v>
      </c>
      <c r="J12" s="8">
        <f t="shared" si="11"/>
        <v>1812.11</v>
      </c>
      <c r="K12" s="9">
        <v>700.12</v>
      </c>
      <c r="L12" s="11">
        <f t="shared" si="3"/>
        <v>36721.840000000004</v>
      </c>
      <c r="M12" s="5">
        <f t="shared" si="4"/>
        <v>8739.7999999999993</v>
      </c>
      <c r="N12" s="5">
        <f t="shared" si="5"/>
        <v>34.15</v>
      </c>
      <c r="O12" s="5">
        <f t="shared" si="6"/>
        <v>3121.36</v>
      </c>
      <c r="P12" s="5">
        <f t="shared" si="7"/>
        <v>3060.15</v>
      </c>
      <c r="Q12" s="5">
        <f t="shared" si="8"/>
        <v>51677.3</v>
      </c>
      <c r="R12" s="12">
        <f t="shared" si="9"/>
        <v>1540</v>
      </c>
      <c r="S12" s="5">
        <f t="shared" si="10"/>
        <v>53217.3</v>
      </c>
    </row>
    <row r="13" spans="1:22" s="22" customFormat="1" ht="23.25" customHeight="1">
      <c r="A13" s="38"/>
      <c r="B13" s="4" t="s">
        <v>33</v>
      </c>
      <c r="C13" s="5">
        <v>22592.11</v>
      </c>
      <c r="D13" s="5"/>
      <c r="E13" s="5">
        <f t="shared" si="0"/>
        <v>1882.68</v>
      </c>
      <c r="F13" s="8">
        <v>2734.6499999999996</v>
      </c>
      <c r="G13" s="7">
        <f t="shared" si="1"/>
        <v>27209.440000000002</v>
      </c>
      <c r="H13" s="8">
        <v>659.31</v>
      </c>
      <c r="I13" s="8">
        <f t="shared" si="2"/>
        <v>7911.7199999999993</v>
      </c>
      <c r="J13" s="8">
        <f t="shared" si="11"/>
        <v>1812.11</v>
      </c>
      <c r="K13" s="9">
        <v>700.12</v>
      </c>
      <c r="L13" s="11">
        <f t="shared" si="3"/>
        <v>37633.390000000007</v>
      </c>
      <c r="M13" s="5">
        <f t="shared" si="4"/>
        <v>8956.75</v>
      </c>
      <c r="N13" s="5">
        <f t="shared" si="5"/>
        <v>35</v>
      </c>
      <c r="O13" s="5">
        <f t="shared" si="6"/>
        <v>3198.84</v>
      </c>
      <c r="P13" s="5">
        <f t="shared" si="7"/>
        <v>3136.12</v>
      </c>
      <c r="Q13" s="5">
        <f t="shared" si="8"/>
        <v>52960.100000000013</v>
      </c>
      <c r="R13" s="12">
        <f t="shared" si="9"/>
        <v>1540</v>
      </c>
      <c r="S13" s="5">
        <f t="shared" si="10"/>
        <v>54500.100000000013</v>
      </c>
    </row>
    <row r="14" spans="1:22" s="22" customFormat="1" ht="23.25" customHeight="1">
      <c r="A14" s="38"/>
      <c r="B14" s="4" t="s">
        <v>34</v>
      </c>
      <c r="C14" s="5">
        <v>22592.11</v>
      </c>
      <c r="D14" s="5"/>
      <c r="E14" s="5">
        <f t="shared" si="0"/>
        <v>1882.68</v>
      </c>
      <c r="F14" s="8">
        <v>3646.2</v>
      </c>
      <c r="G14" s="7">
        <f t="shared" si="1"/>
        <v>28120.99</v>
      </c>
      <c r="H14" s="8">
        <v>659.31</v>
      </c>
      <c r="I14" s="8">
        <f t="shared" si="2"/>
        <v>7911.7199999999993</v>
      </c>
      <c r="J14" s="8">
        <f t="shared" si="11"/>
        <v>1812.11</v>
      </c>
      <c r="K14" s="9">
        <v>700.12</v>
      </c>
      <c r="L14" s="11">
        <f t="shared" si="3"/>
        <v>38544.94</v>
      </c>
      <c r="M14" s="5">
        <f t="shared" si="4"/>
        <v>9173.7000000000007</v>
      </c>
      <c r="N14" s="5">
        <f t="shared" si="5"/>
        <v>35.85</v>
      </c>
      <c r="O14" s="5">
        <f t="shared" si="6"/>
        <v>3276.32</v>
      </c>
      <c r="P14" s="5">
        <f t="shared" si="7"/>
        <v>3212.08</v>
      </c>
      <c r="Q14" s="5">
        <f t="shared" si="8"/>
        <v>54242.89</v>
      </c>
      <c r="R14" s="12">
        <f t="shared" si="9"/>
        <v>1540</v>
      </c>
      <c r="S14" s="5">
        <f t="shared" si="10"/>
        <v>55782.89</v>
      </c>
    </row>
    <row r="15" spans="1:22" s="22" customFormat="1" ht="23.25" customHeight="1">
      <c r="A15" s="38"/>
      <c r="B15" s="4" t="s">
        <v>35</v>
      </c>
      <c r="C15" s="5">
        <v>20621.82</v>
      </c>
      <c r="D15" s="5">
        <v>117.72</v>
      </c>
      <c r="E15" s="5">
        <f t="shared" si="0"/>
        <v>1728.3</v>
      </c>
      <c r="F15" s="8"/>
      <c r="G15" s="7">
        <f t="shared" si="1"/>
        <v>22467.84</v>
      </c>
      <c r="H15" s="8">
        <v>573.03</v>
      </c>
      <c r="I15" s="8">
        <f t="shared" si="2"/>
        <v>6876.36</v>
      </c>
      <c r="J15" s="8">
        <f>1574.96</f>
        <v>1574.96</v>
      </c>
      <c r="K15" s="9">
        <v>700.12</v>
      </c>
      <c r="L15" s="11">
        <f t="shared" si="3"/>
        <v>31619.279999999999</v>
      </c>
      <c r="M15" s="5">
        <f t="shared" si="4"/>
        <v>7525.39</v>
      </c>
      <c r="N15" s="5">
        <f t="shared" si="5"/>
        <v>29.41</v>
      </c>
      <c r="O15" s="5">
        <f t="shared" si="6"/>
        <v>2687.64</v>
      </c>
      <c r="P15" s="5">
        <f t="shared" si="7"/>
        <v>2634.94</v>
      </c>
      <c r="Q15" s="5">
        <f t="shared" si="8"/>
        <v>44496.66</v>
      </c>
      <c r="R15" s="12">
        <f t="shared" si="9"/>
        <v>1540</v>
      </c>
      <c r="S15" s="5">
        <f t="shared" si="10"/>
        <v>46036.66</v>
      </c>
    </row>
    <row r="16" spans="1:22" s="22" customFormat="1" ht="23.25" customHeight="1">
      <c r="A16" s="38"/>
      <c r="B16" s="4" t="s">
        <v>36</v>
      </c>
      <c r="C16" s="5">
        <v>19448.52</v>
      </c>
      <c r="D16" s="5">
        <v>171.12</v>
      </c>
      <c r="E16" s="5">
        <f t="shared" si="0"/>
        <v>1634.97</v>
      </c>
      <c r="F16" s="8"/>
      <c r="G16" s="7">
        <f t="shared" si="1"/>
        <v>21254.61</v>
      </c>
      <c r="H16" s="8">
        <v>490.47</v>
      </c>
      <c r="I16" s="8">
        <f t="shared" si="2"/>
        <v>5885.64</v>
      </c>
      <c r="J16" s="8">
        <f>1348.1</f>
        <v>1348.1</v>
      </c>
      <c r="K16" s="9">
        <v>700.12</v>
      </c>
      <c r="L16" s="11">
        <f t="shared" si="3"/>
        <v>29188.469999999998</v>
      </c>
      <c r="M16" s="5">
        <f t="shared" si="4"/>
        <v>6946.86</v>
      </c>
      <c r="N16" s="5">
        <f t="shared" si="5"/>
        <v>27.15</v>
      </c>
      <c r="O16" s="5">
        <f t="shared" si="6"/>
        <v>2481.02</v>
      </c>
      <c r="P16" s="5">
        <f t="shared" si="7"/>
        <v>2432.37</v>
      </c>
      <c r="Q16" s="5">
        <f t="shared" si="8"/>
        <v>41075.869999999995</v>
      </c>
      <c r="R16" s="12">
        <f t="shared" si="9"/>
        <v>1540</v>
      </c>
      <c r="S16" s="5">
        <f t="shared" si="10"/>
        <v>42615.869999999995</v>
      </c>
    </row>
    <row r="17" spans="1:22" s="22" customFormat="1" ht="23.25" customHeight="1">
      <c r="A17" s="38" t="s">
        <v>37</v>
      </c>
      <c r="B17" s="4" t="s">
        <v>23</v>
      </c>
      <c r="C17" s="5">
        <v>27079.65</v>
      </c>
      <c r="D17" s="5"/>
      <c r="E17" s="5">
        <f t="shared" si="0"/>
        <v>2256.64</v>
      </c>
      <c r="F17" s="8"/>
      <c r="G17" s="7">
        <f t="shared" si="1"/>
        <v>29336.29</v>
      </c>
      <c r="H17" s="8">
        <v>859.77</v>
      </c>
      <c r="I17" s="8">
        <f t="shared" si="2"/>
        <v>10317.24</v>
      </c>
      <c r="J17" s="8">
        <f>2363.04</f>
        <v>2363.04</v>
      </c>
      <c r="K17" s="9">
        <v>700.12</v>
      </c>
      <c r="L17" s="11">
        <f t="shared" si="3"/>
        <v>42716.69</v>
      </c>
      <c r="M17" s="5">
        <f t="shared" si="4"/>
        <v>10166.57</v>
      </c>
      <c r="N17" s="5">
        <f t="shared" si="5"/>
        <v>39.729999999999997</v>
      </c>
      <c r="O17" s="5">
        <f t="shared" si="6"/>
        <v>3630.92</v>
      </c>
      <c r="P17" s="5">
        <f t="shared" si="7"/>
        <v>3559.72</v>
      </c>
      <c r="Q17" s="5">
        <f t="shared" si="8"/>
        <v>60113.630000000005</v>
      </c>
      <c r="R17" s="12">
        <f t="shared" si="9"/>
        <v>1540</v>
      </c>
      <c r="S17" s="5">
        <f t="shared" si="10"/>
        <v>61653.630000000005</v>
      </c>
    </row>
    <row r="18" spans="1:22" s="22" customFormat="1" ht="23.25" customHeight="1">
      <c r="A18" s="38"/>
      <c r="B18" s="4" t="s">
        <v>24</v>
      </c>
      <c r="C18" s="5">
        <v>27079.65</v>
      </c>
      <c r="D18" s="5"/>
      <c r="E18" s="5">
        <f t="shared" si="0"/>
        <v>2256.64</v>
      </c>
      <c r="F18" s="8">
        <v>1198.18</v>
      </c>
      <c r="G18" s="7">
        <f t="shared" si="1"/>
        <v>30534.47</v>
      </c>
      <c r="H18" s="8">
        <v>859.77</v>
      </c>
      <c r="I18" s="8">
        <f t="shared" si="2"/>
        <v>10317.24</v>
      </c>
      <c r="J18" s="8">
        <f>2363.04</f>
        <v>2363.04</v>
      </c>
      <c r="K18" s="9">
        <v>700.12</v>
      </c>
      <c r="L18" s="11">
        <f t="shared" si="3"/>
        <v>43914.87</v>
      </c>
      <c r="M18" s="5">
        <f t="shared" si="4"/>
        <v>10451.74</v>
      </c>
      <c r="N18" s="5">
        <f t="shared" si="5"/>
        <v>40.840000000000003</v>
      </c>
      <c r="O18" s="5">
        <f t="shared" si="6"/>
        <v>3732.76</v>
      </c>
      <c r="P18" s="5">
        <f t="shared" si="7"/>
        <v>3659.57</v>
      </c>
      <c r="Q18" s="5">
        <f t="shared" si="8"/>
        <v>61799.78</v>
      </c>
      <c r="R18" s="12">
        <f t="shared" si="9"/>
        <v>1540</v>
      </c>
      <c r="S18" s="5">
        <f t="shared" si="10"/>
        <v>63339.78</v>
      </c>
    </row>
    <row r="19" spans="1:22" s="22" customFormat="1" ht="23.25" customHeight="1">
      <c r="A19" s="38"/>
      <c r="B19" s="4" t="s">
        <v>25</v>
      </c>
      <c r="C19" s="5">
        <v>27079.65</v>
      </c>
      <c r="D19" s="5"/>
      <c r="E19" s="5">
        <f t="shared" si="0"/>
        <v>2256.64</v>
      </c>
      <c r="F19" s="8">
        <v>2396.36</v>
      </c>
      <c r="G19" s="7">
        <f t="shared" si="1"/>
        <v>31732.65</v>
      </c>
      <c r="H19" s="8">
        <v>859.77</v>
      </c>
      <c r="I19" s="8">
        <f t="shared" si="2"/>
        <v>10317.24</v>
      </c>
      <c r="J19" s="8">
        <f>2363.04</f>
        <v>2363.04</v>
      </c>
      <c r="K19" s="9">
        <v>700.12</v>
      </c>
      <c r="L19" s="11">
        <f t="shared" si="3"/>
        <v>45113.05</v>
      </c>
      <c r="M19" s="5">
        <f t="shared" si="4"/>
        <v>10736.91</v>
      </c>
      <c r="N19" s="5">
        <f t="shared" si="5"/>
        <v>41.96</v>
      </c>
      <c r="O19" s="5">
        <f t="shared" si="6"/>
        <v>3834.61</v>
      </c>
      <c r="P19" s="5">
        <f t="shared" si="7"/>
        <v>3759.42</v>
      </c>
      <c r="Q19" s="5">
        <f t="shared" si="8"/>
        <v>63485.950000000004</v>
      </c>
      <c r="R19" s="12">
        <f t="shared" si="9"/>
        <v>1540</v>
      </c>
      <c r="S19" s="5">
        <f t="shared" si="10"/>
        <v>65025.950000000004</v>
      </c>
    </row>
    <row r="20" spans="1:22" s="22" customFormat="1" ht="23.25" customHeight="1">
      <c r="A20" s="38"/>
      <c r="B20" s="4" t="s">
        <v>26</v>
      </c>
      <c r="C20" s="5">
        <v>27079.65</v>
      </c>
      <c r="D20" s="5"/>
      <c r="E20" s="5">
        <f t="shared" si="0"/>
        <v>2256.64</v>
      </c>
      <c r="F20" s="8">
        <v>3594.54</v>
      </c>
      <c r="G20" s="7">
        <f t="shared" si="1"/>
        <v>32930.83</v>
      </c>
      <c r="H20" s="8">
        <v>859.77</v>
      </c>
      <c r="I20" s="8">
        <f t="shared" si="2"/>
        <v>10317.24</v>
      </c>
      <c r="J20" s="8">
        <f>2363.04</f>
        <v>2363.04</v>
      </c>
      <c r="K20" s="9">
        <v>700.12</v>
      </c>
      <c r="L20" s="11">
        <f t="shared" si="3"/>
        <v>46311.23</v>
      </c>
      <c r="M20" s="5">
        <f t="shared" si="4"/>
        <v>11022.07</v>
      </c>
      <c r="N20" s="5">
        <f t="shared" si="5"/>
        <v>43.07</v>
      </c>
      <c r="O20" s="5">
        <f t="shared" si="6"/>
        <v>3936.45</v>
      </c>
      <c r="P20" s="5">
        <f t="shared" si="7"/>
        <v>3859.27</v>
      </c>
      <c r="Q20" s="5">
        <f t="shared" si="8"/>
        <v>65172.09</v>
      </c>
      <c r="R20" s="12">
        <f t="shared" si="9"/>
        <v>1540</v>
      </c>
      <c r="S20" s="5">
        <f t="shared" si="10"/>
        <v>66712.09</v>
      </c>
    </row>
    <row r="21" spans="1:22" s="22" customFormat="1" ht="23.25" customHeight="1">
      <c r="A21" s="38"/>
      <c r="B21" s="4" t="s">
        <v>27</v>
      </c>
      <c r="C21" s="5">
        <v>27079.65</v>
      </c>
      <c r="D21" s="5"/>
      <c r="E21" s="5">
        <f t="shared" si="0"/>
        <v>2256.64</v>
      </c>
      <c r="F21" s="8">
        <v>4792.72</v>
      </c>
      <c r="G21" s="7">
        <f t="shared" si="1"/>
        <v>34129.01</v>
      </c>
      <c r="H21" s="8">
        <v>859.77</v>
      </c>
      <c r="I21" s="8">
        <f t="shared" si="2"/>
        <v>10317.24</v>
      </c>
      <c r="J21" s="8">
        <f>2363.04</f>
        <v>2363.04</v>
      </c>
      <c r="K21" s="9">
        <v>700.12</v>
      </c>
      <c r="L21" s="11">
        <f t="shared" si="3"/>
        <v>47509.41</v>
      </c>
      <c r="M21" s="5">
        <f t="shared" si="4"/>
        <v>11307.24</v>
      </c>
      <c r="N21" s="5">
        <f t="shared" si="5"/>
        <v>44.18</v>
      </c>
      <c r="O21" s="5">
        <f t="shared" si="6"/>
        <v>4038.3</v>
      </c>
      <c r="P21" s="5">
        <f t="shared" si="7"/>
        <v>3959.12</v>
      </c>
      <c r="Q21" s="5">
        <f t="shared" si="8"/>
        <v>66858.25</v>
      </c>
      <c r="R21" s="12">
        <f t="shared" si="9"/>
        <v>1540</v>
      </c>
      <c r="S21" s="5">
        <f t="shared" si="10"/>
        <v>68398.25</v>
      </c>
    </row>
    <row r="22" spans="1:22" s="22" customFormat="1" ht="23.25" customHeight="1">
      <c r="A22" s="38"/>
      <c r="B22" s="4" t="s">
        <v>28</v>
      </c>
      <c r="C22" s="5">
        <v>24603.02</v>
      </c>
      <c r="D22" s="5"/>
      <c r="E22" s="5">
        <f t="shared" si="0"/>
        <v>2050.25</v>
      </c>
      <c r="F22" s="8"/>
      <c r="G22" s="7">
        <f t="shared" si="1"/>
        <v>26653.27</v>
      </c>
      <c r="H22" s="8">
        <v>773.49</v>
      </c>
      <c r="I22" s="8">
        <f t="shared" si="2"/>
        <v>9281.880000000001</v>
      </c>
      <c r="J22" s="8">
        <f t="shared" ref="J22:J27" si="12">2125.88</f>
        <v>2125.88</v>
      </c>
      <c r="K22" s="9">
        <v>700.12</v>
      </c>
      <c r="L22" s="11">
        <f t="shared" si="3"/>
        <v>38761.15</v>
      </c>
      <c r="M22" s="5">
        <f t="shared" si="4"/>
        <v>9225.15</v>
      </c>
      <c r="N22" s="5">
        <f t="shared" si="5"/>
        <v>36.049999999999997</v>
      </c>
      <c r="O22" s="5">
        <f t="shared" si="6"/>
        <v>3294.7</v>
      </c>
      <c r="P22" s="5">
        <f t="shared" si="7"/>
        <v>3230.1</v>
      </c>
      <c r="Q22" s="5">
        <f t="shared" si="8"/>
        <v>54547.15</v>
      </c>
      <c r="R22" s="12">
        <f t="shared" si="9"/>
        <v>1540</v>
      </c>
      <c r="S22" s="5">
        <f t="shared" si="10"/>
        <v>56087.15</v>
      </c>
    </row>
    <row r="23" spans="1:22" s="22" customFormat="1" ht="23.25" customHeight="1">
      <c r="A23" s="38" t="s">
        <v>38</v>
      </c>
      <c r="B23" s="4" t="s">
        <v>28</v>
      </c>
      <c r="C23" s="5">
        <v>24603.02</v>
      </c>
      <c r="D23" s="5"/>
      <c r="E23" s="5">
        <f t="shared" si="0"/>
        <v>2050.25</v>
      </c>
      <c r="F23" s="6"/>
      <c r="G23" s="7">
        <f t="shared" si="1"/>
        <v>26653.27</v>
      </c>
      <c r="H23" s="8">
        <v>773.49</v>
      </c>
      <c r="I23" s="8">
        <f t="shared" si="2"/>
        <v>9281.880000000001</v>
      </c>
      <c r="J23" s="8">
        <f t="shared" si="12"/>
        <v>2125.88</v>
      </c>
      <c r="K23" s="9">
        <v>700.12</v>
      </c>
      <c r="L23" s="11">
        <f t="shared" si="3"/>
        <v>38761.15</v>
      </c>
      <c r="M23" s="5">
        <f t="shared" si="4"/>
        <v>9225.15</v>
      </c>
      <c r="N23" s="5">
        <f t="shared" si="5"/>
        <v>36.049999999999997</v>
      </c>
      <c r="O23" s="5">
        <f t="shared" si="6"/>
        <v>3294.7</v>
      </c>
      <c r="P23" s="5">
        <f t="shared" si="7"/>
        <v>3230.1</v>
      </c>
      <c r="Q23" s="5">
        <f t="shared" si="8"/>
        <v>54547.15</v>
      </c>
      <c r="R23" s="12">
        <f t="shared" si="9"/>
        <v>1540</v>
      </c>
      <c r="S23" s="5">
        <f t="shared" si="10"/>
        <v>56087.15</v>
      </c>
    </row>
    <row r="24" spans="1:22" s="22" customFormat="1" ht="23.25" customHeight="1">
      <c r="A24" s="38"/>
      <c r="B24" s="4" t="s">
        <v>39</v>
      </c>
      <c r="C24" s="5">
        <v>24603.02</v>
      </c>
      <c r="D24" s="5"/>
      <c r="E24" s="5">
        <f t="shared" si="0"/>
        <v>2050.25</v>
      </c>
      <c r="F24" s="8">
        <v>1044.6600000000001</v>
      </c>
      <c r="G24" s="7">
        <f t="shared" si="1"/>
        <v>27697.93</v>
      </c>
      <c r="H24" s="8">
        <v>773.49</v>
      </c>
      <c r="I24" s="8">
        <f t="shared" si="2"/>
        <v>9281.880000000001</v>
      </c>
      <c r="J24" s="8">
        <f t="shared" si="12"/>
        <v>2125.88</v>
      </c>
      <c r="K24" s="9">
        <v>700.12</v>
      </c>
      <c r="L24" s="11">
        <f t="shared" si="3"/>
        <v>39805.81</v>
      </c>
      <c r="M24" s="5">
        <f t="shared" si="4"/>
        <v>9473.7800000000007</v>
      </c>
      <c r="N24" s="5">
        <f t="shared" si="5"/>
        <v>37.020000000000003</v>
      </c>
      <c r="O24" s="5">
        <f t="shared" si="6"/>
        <v>3383.49</v>
      </c>
      <c r="P24" s="5">
        <f t="shared" si="7"/>
        <v>3317.15</v>
      </c>
      <c r="Q24" s="5">
        <f t="shared" si="8"/>
        <v>56017.249999999993</v>
      </c>
      <c r="R24" s="12">
        <f t="shared" si="9"/>
        <v>1540</v>
      </c>
      <c r="S24" s="5">
        <f t="shared" si="10"/>
        <v>57557.249999999993</v>
      </c>
    </row>
    <row r="25" spans="1:22" s="22" customFormat="1" ht="23.25" customHeight="1">
      <c r="A25" s="38"/>
      <c r="B25" s="4" t="s">
        <v>40</v>
      </c>
      <c r="C25" s="5">
        <v>24603.02</v>
      </c>
      <c r="D25" s="5"/>
      <c r="E25" s="5">
        <f t="shared" si="0"/>
        <v>2050.25</v>
      </c>
      <c r="F25" s="8">
        <v>2089.3200000000002</v>
      </c>
      <c r="G25" s="7">
        <f t="shared" si="1"/>
        <v>28742.59</v>
      </c>
      <c r="H25" s="8">
        <v>773.49</v>
      </c>
      <c r="I25" s="8">
        <f t="shared" si="2"/>
        <v>9281.880000000001</v>
      </c>
      <c r="J25" s="8">
        <f t="shared" si="12"/>
        <v>2125.88</v>
      </c>
      <c r="K25" s="9">
        <v>700.12</v>
      </c>
      <c r="L25" s="11">
        <f t="shared" si="3"/>
        <v>40850.47</v>
      </c>
      <c r="M25" s="5">
        <f t="shared" si="4"/>
        <v>9722.41</v>
      </c>
      <c r="N25" s="5">
        <f t="shared" si="5"/>
        <v>37.99</v>
      </c>
      <c r="O25" s="5">
        <f t="shared" si="6"/>
        <v>3472.29</v>
      </c>
      <c r="P25" s="5">
        <f t="shared" si="7"/>
        <v>3404.21</v>
      </c>
      <c r="Q25" s="5">
        <f t="shared" si="8"/>
        <v>57487.37</v>
      </c>
      <c r="R25" s="12">
        <f t="shared" si="9"/>
        <v>1540</v>
      </c>
      <c r="S25" s="5">
        <f t="shared" si="10"/>
        <v>59027.37</v>
      </c>
    </row>
    <row r="26" spans="1:22" s="22" customFormat="1" ht="23.25" customHeight="1">
      <c r="A26" s="38"/>
      <c r="B26" s="4" t="s">
        <v>41</v>
      </c>
      <c r="C26" s="5">
        <v>24603.02</v>
      </c>
      <c r="D26" s="5"/>
      <c r="E26" s="5">
        <f t="shared" si="0"/>
        <v>2050.25</v>
      </c>
      <c r="F26" s="8">
        <v>3133.9800000000005</v>
      </c>
      <c r="G26" s="7">
        <f t="shared" si="1"/>
        <v>29787.25</v>
      </c>
      <c r="H26" s="8">
        <v>773.49</v>
      </c>
      <c r="I26" s="8">
        <f t="shared" si="2"/>
        <v>9281.880000000001</v>
      </c>
      <c r="J26" s="8">
        <f t="shared" si="12"/>
        <v>2125.88</v>
      </c>
      <c r="K26" s="9">
        <v>700.12</v>
      </c>
      <c r="L26" s="11">
        <f t="shared" si="3"/>
        <v>41895.130000000005</v>
      </c>
      <c r="M26" s="5">
        <f t="shared" si="4"/>
        <v>9971.0400000000009</v>
      </c>
      <c r="N26" s="5">
        <f t="shared" si="5"/>
        <v>38.96</v>
      </c>
      <c r="O26" s="5">
        <f t="shared" si="6"/>
        <v>3561.09</v>
      </c>
      <c r="P26" s="5">
        <f t="shared" si="7"/>
        <v>3491.26</v>
      </c>
      <c r="Q26" s="5">
        <f t="shared" si="8"/>
        <v>58957.48</v>
      </c>
      <c r="R26" s="12">
        <f t="shared" si="9"/>
        <v>1540</v>
      </c>
      <c r="S26" s="5">
        <f t="shared" si="10"/>
        <v>60497.48</v>
      </c>
    </row>
    <row r="27" spans="1:22" s="22" customFormat="1" ht="23.25" customHeight="1">
      <c r="A27" s="38"/>
      <c r="B27" s="4" t="s">
        <v>42</v>
      </c>
      <c r="C27" s="5">
        <v>24603.02</v>
      </c>
      <c r="D27" s="5"/>
      <c r="E27" s="5">
        <f t="shared" si="0"/>
        <v>2050.25</v>
      </c>
      <c r="F27" s="8">
        <v>4178.6400000000003</v>
      </c>
      <c r="G27" s="7">
        <f t="shared" si="1"/>
        <v>30831.91</v>
      </c>
      <c r="H27" s="8">
        <v>773.49</v>
      </c>
      <c r="I27" s="8">
        <f t="shared" si="2"/>
        <v>9281.880000000001</v>
      </c>
      <c r="J27" s="8">
        <f t="shared" si="12"/>
        <v>2125.88</v>
      </c>
      <c r="K27" s="9">
        <v>700.12</v>
      </c>
      <c r="L27" s="11">
        <f t="shared" si="3"/>
        <v>42939.79</v>
      </c>
      <c r="M27" s="5">
        <f t="shared" si="4"/>
        <v>10219.67</v>
      </c>
      <c r="N27" s="5">
        <f t="shared" si="5"/>
        <v>39.93</v>
      </c>
      <c r="O27" s="5">
        <f t="shared" si="6"/>
        <v>3649.88</v>
      </c>
      <c r="P27" s="5">
        <f t="shared" si="7"/>
        <v>3578.32</v>
      </c>
      <c r="Q27" s="5">
        <f t="shared" si="8"/>
        <v>60427.59</v>
      </c>
      <c r="R27" s="12">
        <f t="shared" si="9"/>
        <v>1540</v>
      </c>
      <c r="S27" s="5">
        <f t="shared" si="10"/>
        <v>61967.59</v>
      </c>
    </row>
    <row r="28" spans="1:22" s="22" customFormat="1" ht="23.25" customHeight="1">
      <c r="A28" s="38"/>
      <c r="B28" s="4" t="s">
        <v>29</v>
      </c>
      <c r="C28" s="5">
        <v>22592.11</v>
      </c>
      <c r="D28" s="5"/>
      <c r="E28" s="5">
        <f t="shared" si="0"/>
        <v>1882.68</v>
      </c>
      <c r="F28" s="8"/>
      <c r="G28" s="7">
        <f t="shared" si="1"/>
        <v>24474.79</v>
      </c>
      <c r="H28" s="8">
        <v>659.31</v>
      </c>
      <c r="I28" s="8">
        <f t="shared" si="2"/>
        <v>7911.7199999999993</v>
      </c>
      <c r="J28" s="8">
        <f>1812.11</f>
        <v>1812.11</v>
      </c>
      <c r="K28" s="9">
        <v>700.12</v>
      </c>
      <c r="L28" s="11">
        <f t="shared" si="3"/>
        <v>34898.740000000005</v>
      </c>
      <c r="M28" s="5">
        <f t="shared" si="4"/>
        <v>8305.9</v>
      </c>
      <c r="N28" s="5">
        <f t="shared" si="5"/>
        <v>32.46</v>
      </c>
      <c r="O28" s="5">
        <f t="shared" si="6"/>
        <v>2966.39</v>
      </c>
      <c r="P28" s="5">
        <f t="shared" si="7"/>
        <v>2908.23</v>
      </c>
      <c r="Q28" s="5">
        <f t="shared" si="8"/>
        <v>49111.720000000008</v>
      </c>
      <c r="R28" s="12">
        <f t="shared" si="9"/>
        <v>1540</v>
      </c>
      <c r="S28" s="5">
        <f t="shared" si="10"/>
        <v>50651.720000000008</v>
      </c>
    </row>
    <row r="29" spans="1:22" s="22" customFormat="1" ht="23.25" customHeight="1">
      <c r="A29" s="38"/>
      <c r="B29" s="4" t="s">
        <v>35</v>
      </c>
      <c r="C29" s="5">
        <v>20621.82</v>
      </c>
      <c r="D29" s="5">
        <v>117.72</v>
      </c>
      <c r="E29" s="5">
        <f t="shared" si="0"/>
        <v>1728.3</v>
      </c>
      <c r="F29" s="8"/>
      <c r="G29" s="7">
        <f t="shared" si="1"/>
        <v>22467.84</v>
      </c>
      <c r="H29" s="8">
        <v>573.03</v>
      </c>
      <c r="I29" s="8">
        <f t="shared" si="2"/>
        <v>6876.36</v>
      </c>
      <c r="J29" s="8">
        <f t="shared" ref="J29:J34" si="13">1574.96</f>
        <v>1574.96</v>
      </c>
      <c r="K29" s="9">
        <v>700.12</v>
      </c>
      <c r="L29" s="11">
        <f t="shared" si="3"/>
        <v>31619.279999999999</v>
      </c>
      <c r="M29" s="5">
        <f t="shared" si="4"/>
        <v>7525.39</v>
      </c>
      <c r="N29" s="5">
        <f t="shared" si="5"/>
        <v>29.41</v>
      </c>
      <c r="O29" s="5">
        <f t="shared" si="6"/>
        <v>2687.64</v>
      </c>
      <c r="P29" s="5">
        <f t="shared" si="7"/>
        <v>2634.94</v>
      </c>
      <c r="Q29" s="5">
        <f t="shared" si="8"/>
        <v>44496.66</v>
      </c>
      <c r="R29" s="12">
        <f t="shared" si="9"/>
        <v>1540</v>
      </c>
      <c r="S29" s="5">
        <f t="shared" si="10"/>
        <v>46036.66</v>
      </c>
    </row>
    <row r="30" spans="1:22" s="22" customFormat="1" ht="23.25" customHeight="1">
      <c r="A30" s="38" t="s">
        <v>43</v>
      </c>
      <c r="B30" s="4" t="s">
        <v>35</v>
      </c>
      <c r="C30" s="5">
        <v>20621.82</v>
      </c>
      <c r="D30" s="5">
        <v>117.72</v>
      </c>
      <c r="E30" s="5">
        <f t="shared" si="0"/>
        <v>1728.3</v>
      </c>
      <c r="F30" s="6"/>
      <c r="G30" s="7">
        <f t="shared" si="1"/>
        <v>22467.84</v>
      </c>
      <c r="H30" s="8">
        <v>573.03</v>
      </c>
      <c r="I30" s="8">
        <f t="shared" si="2"/>
        <v>6876.36</v>
      </c>
      <c r="J30" s="8">
        <f t="shared" si="13"/>
        <v>1574.96</v>
      </c>
      <c r="K30" s="9">
        <v>700.12</v>
      </c>
      <c r="L30" s="11">
        <f t="shared" si="3"/>
        <v>31619.279999999999</v>
      </c>
      <c r="M30" s="5">
        <f t="shared" si="4"/>
        <v>7525.39</v>
      </c>
      <c r="N30" s="5">
        <f t="shared" si="5"/>
        <v>29.41</v>
      </c>
      <c r="O30" s="5">
        <f t="shared" si="6"/>
        <v>2687.64</v>
      </c>
      <c r="P30" s="5">
        <f t="shared" si="7"/>
        <v>2634.94</v>
      </c>
      <c r="Q30" s="5">
        <f t="shared" si="8"/>
        <v>44496.66</v>
      </c>
      <c r="R30" s="12">
        <f t="shared" si="9"/>
        <v>1540</v>
      </c>
      <c r="S30" s="5">
        <f t="shared" si="10"/>
        <v>46036.66</v>
      </c>
      <c r="U30" s="1">
        <f>+G30-G35</f>
        <v>1213.2299999999996</v>
      </c>
      <c r="V30" s="1">
        <f>+I30+J30-I35-J35</f>
        <v>1217.5799999999995</v>
      </c>
    </row>
    <row r="31" spans="1:22" s="22" customFormat="1" ht="23.25" customHeight="1">
      <c r="A31" s="38"/>
      <c r="B31" s="4" t="s">
        <v>44</v>
      </c>
      <c r="C31" s="5">
        <v>20621.82</v>
      </c>
      <c r="D31" s="5">
        <v>117.72</v>
      </c>
      <c r="E31" s="5">
        <f t="shared" si="0"/>
        <v>1728.3</v>
      </c>
      <c r="F31" s="8">
        <v>792.76</v>
      </c>
      <c r="G31" s="7">
        <f t="shared" si="1"/>
        <v>23260.6</v>
      </c>
      <c r="H31" s="8">
        <v>573.03</v>
      </c>
      <c r="I31" s="8">
        <f t="shared" si="2"/>
        <v>6876.36</v>
      </c>
      <c r="J31" s="8">
        <f t="shared" si="13"/>
        <v>1574.96</v>
      </c>
      <c r="K31" s="9">
        <v>700.12</v>
      </c>
      <c r="L31" s="11">
        <f t="shared" si="3"/>
        <v>32412.039999999997</v>
      </c>
      <c r="M31" s="5">
        <f t="shared" si="4"/>
        <v>7714.07</v>
      </c>
      <c r="N31" s="5">
        <f t="shared" si="5"/>
        <v>30.14</v>
      </c>
      <c r="O31" s="5">
        <f t="shared" si="6"/>
        <v>2755.02</v>
      </c>
      <c r="P31" s="5">
        <f t="shared" si="7"/>
        <v>2701</v>
      </c>
      <c r="Q31" s="5">
        <f t="shared" si="8"/>
        <v>45612.27</v>
      </c>
      <c r="R31" s="12">
        <f t="shared" si="9"/>
        <v>1540</v>
      </c>
      <c r="S31" s="5">
        <f t="shared" si="10"/>
        <v>47152.27</v>
      </c>
    </row>
    <row r="32" spans="1:22" s="22" customFormat="1" ht="23.25" customHeight="1">
      <c r="A32" s="38"/>
      <c r="B32" s="4" t="s">
        <v>45</v>
      </c>
      <c r="C32" s="5">
        <v>20621.82</v>
      </c>
      <c r="D32" s="5">
        <v>117.72</v>
      </c>
      <c r="E32" s="5">
        <f t="shared" si="0"/>
        <v>1728.3</v>
      </c>
      <c r="F32" s="8">
        <v>1585.52</v>
      </c>
      <c r="G32" s="7">
        <f t="shared" si="1"/>
        <v>24053.360000000001</v>
      </c>
      <c r="H32" s="8">
        <v>573.03</v>
      </c>
      <c r="I32" s="8">
        <f t="shared" si="2"/>
        <v>6876.36</v>
      </c>
      <c r="J32" s="8">
        <f t="shared" si="13"/>
        <v>1574.96</v>
      </c>
      <c r="K32" s="9">
        <v>700.12</v>
      </c>
      <c r="L32" s="11">
        <f t="shared" si="3"/>
        <v>33204.800000000003</v>
      </c>
      <c r="M32" s="5">
        <f t="shared" si="4"/>
        <v>7902.74</v>
      </c>
      <c r="N32" s="5">
        <f t="shared" si="5"/>
        <v>30.88</v>
      </c>
      <c r="O32" s="5">
        <f t="shared" si="6"/>
        <v>2822.41</v>
      </c>
      <c r="P32" s="5">
        <f t="shared" si="7"/>
        <v>2767.07</v>
      </c>
      <c r="Q32" s="5">
        <f t="shared" si="8"/>
        <v>46727.9</v>
      </c>
      <c r="R32" s="12">
        <f t="shared" si="9"/>
        <v>1540</v>
      </c>
      <c r="S32" s="5">
        <f t="shared" si="10"/>
        <v>48267.9</v>
      </c>
    </row>
    <row r="33" spans="1:22" s="22" customFormat="1" ht="23.25" customHeight="1">
      <c r="A33" s="38"/>
      <c r="B33" s="4" t="s">
        <v>46</v>
      </c>
      <c r="C33" s="5">
        <v>20621.82</v>
      </c>
      <c r="D33" s="5">
        <v>117.72</v>
      </c>
      <c r="E33" s="5">
        <f t="shared" si="0"/>
        <v>1728.3</v>
      </c>
      <c r="F33" s="8">
        <v>2378.2799999999997</v>
      </c>
      <c r="G33" s="7">
        <f t="shared" si="1"/>
        <v>24846.12</v>
      </c>
      <c r="H33" s="8">
        <v>573.03</v>
      </c>
      <c r="I33" s="8">
        <f t="shared" si="2"/>
        <v>6876.36</v>
      </c>
      <c r="J33" s="8">
        <f t="shared" si="13"/>
        <v>1574.96</v>
      </c>
      <c r="K33" s="9">
        <v>700.12</v>
      </c>
      <c r="L33" s="11">
        <f t="shared" si="3"/>
        <v>33997.560000000005</v>
      </c>
      <c r="M33" s="5">
        <f t="shared" si="4"/>
        <v>8091.42</v>
      </c>
      <c r="N33" s="5">
        <f t="shared" si="5"/>
        <v>31.62</v>
      </c>
      <c r="O33" s="5">
        <f t="shared" si="6"/>
        <v>2889.79</v>
      </c>
      <c r="P33" s="5">
        <f t="shared" si="7"/>
        <v>2833.13</v>
      </c>
      <c r="Q33" s="5">
        <f t="shared" si="8"/>
        <v>47843.520000000004</v>
      </c>
      <c r="R33" s="12">
        <f t="shared" si="9"/>
        <v>1540</v>
      </c>
      <c r="S33" s="5">
        <f t="shared" si="10"/>
        <v>49383.520000000004</v>
      </c>
    </row>
    <row r="34" spans="1:22" s="22" customFormat="1" ht="23.25" customHeight="1">
      <c r="A34" s="38"/>
      <c r="B34" s="4" t="s">
        <v>47</v>
      </c>
      <c r="C34" s="5">
        <v>20621.82</v>
      </c>
      <c r="D34" s="5">
        <v>117.72</v>
      </c>
      <c r="E34" s="5">
        <f t="shared" si="0"/>
        <v>1728.3</v>
      </c>
      <c r="F34" s="8">
        <v>3171.04</v>
      </c>
      <c r="G34" s="7">
        <f t="shared" si="1"/>
        <v>25638.880000000001</v>
      </c>
      <c r="H34" s="8">
        <v>573.03</v>
      </c>
      <c r="I34" s="8">
        <f t="shared" si="2"/>
        <v>6876.36</v>
      </c>
      <c r="J34" s="8">
        <f t="shared" si="13"/>
        <v>1574.96</v>
      </c>
      <c r="K34" s="9">
        <v>700.12</v>
      </c>
      <c r="L34" s="11">
        <f t="shared" si="3"/>
        <v>34790.320000000007</v>
      </c>
      <c r="M34" s="5">
        <f t="shared" si="4"/>
        <v>8280.1</v>
      </c>
      <c r="N34" s="5">
        <f t="shared" si="5"/>
        <v>32.35</v>
      </c>
      <c r="O34" s="5">
        <f t="shared" si="6"/>
        <v>2957.18</v>
      </c>
      <c r="P34" s="5">
        <f t="shared" si="7"/>
        <v>2899.19</v>
      </c>
      <c r="Q34" s="5">
        <f t="shared" si="8"/>
        <v>48959.140000000007</v>
      </c>
      <c r="R34" s="12">
        <f t="shared" si="9"/>
        <v>1540</v>
      </c>
      <c r="S34" s="5">
        <f t="shared" si="10"/>
        <v>50499.140000000007</v>
      </c>
    </row>
    <row r="35" spans="1:22" s="22" customFormat="1" ht="23.25" customHeight="1">
      <c r="A35" s="38"/>
      <c r="B35" s="4" t="s">
        <v>36</v>
      </c>
      <c r="C35" s="5">
        <v>19448.52</v>
      </c>
      <c r="D35" s="5">
        <v>171.12</v>
      </c>
      <c r="E35" s="5">
        <f t="shared" si="0"/>
        <v>1634.97</v>
      </c>
      <c r="F35" s="8"/>
      <c r="G35" s="7">
        <f t="shared" si="1"/>
        <v>21254.61</v>
      </c>
      <c r="H35" s="8">
        <v>490.47</v>
      </c>
      <c r="I35" s="8">
        <f t="shared" si="2"/>
        <v>5885.64</v>
      </c>
      <c r="J35" s="8">
        <f>1348.1</f>
        <v>1348.1</v>
      </c>
      <c r="K35" s="9">
        <v>700.12</v>
      </c>
      <c r="L35" s="11">
        <f t="shared" si="3"/>
        <v>29188.469999999998</v>
      </c>
      <c r="M35" s="5">
        <f t="shared" si="4"/>
        <v>6946.86</v>
      </c>
      <c r="N35" s="5">
        <f t="shared" si="5"/>
        <v>27.15</v>
      </c>
      <c r="O35" s="5">
        <f t="shared" si="6"/>
        <v>2481.02</v>
      </c>
      <c r="P35" s="5">
        <f t="shared" si="7"/>
        <v>2432.37</v>
      </c>
      <c r="Q35" s="5">
        <f t="shared" si="8"/>
        <v>41075.869999999995</v>
      </c>
      <c r="R35" s="12">
        <f t="shared" si="9"/>
        <v>1540</v>
      </c>
      <c r="S35" s="5">
        <f t="shared" si="10"/>
        <v>42615.869999999995</v>
      </c>
      <c r="U35" s="1"/>
      <c r="V35" s="1"/>
    </row>
    <row r="36" spans="1:22" ht="23.25" customHeight="1">
      <c r="B36" s="23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1:22" ht="56.25">
      <c r="A37" s="2" t="s">
        <v>1</v>
      </c>
      <c r="B37" s="2" t="s">
        <v>48</v>
      </c>
      <c r="C37" s="3" t="s">
        <v>3</v>
      </c>
      <c r="D37" s="3" t="s">
        <v>5</v>
      </c>
      <c r="E37" s="3" t="s">
        <v>7</v>
      </c>
      <c r="F37" s="3" t="s">
        <v>49</v>
      </c>
      <c r="G37" s="3" t="s">
        <v>50</v>
      </c>
      <c r="H37" s="3" t="s">
        <v>11</v>
      </c>
      <c r="I37" s="3" t="s">
        <v>12</v>
      </c>
      <c r="J37" s="2" t="s">
        <v>13</v>
      </c>
      <c r="K37" s="2" t="s">
        <v>14</v>
      </c>
      <c r="L37" s="2" t="s">
        <v>15</v>
      </c>
      <c r="M37" s="3" t="s">
        <v>16</v>
      </c>
      <c r="N37" s="3" t="s">
        <v>17</v>
      </c>
      <c r="O37" s="3" t="s">
        <v>18</v>
      </c>
      <c r="P37" s="3" t="s">
        <v>19</v>
      </c>
      <c r="Q37" s="15"/>
    </row>
    <row r="38" spans="1:22" ht="23.25" customHeight="1">
      <c r="A38" s="36" t="s">
        <v>51</v>
      </c>
      <c r="B38" s="24" t="s">
        <v>52</v>
      </c>
      <c r="C38" s="16">
        <v>50338.25</v>
      </c>
      <c r="D38" s="5">
        <f>ROUND((C38)/12,2)</f>
        <v>4194.8500000000004</v>
      </c>
      <c r="E38" s="7">
        <f>+C38+D38</f>
        <v>54533.1</v>
      </c>
      <c r="F38" s="16">
        <f t="shared" ref="F38:F44" si="14">2039.05</f>
        <v>2039.05</v>
      </c>
      <c r="G38" s="18">
        <f>+E38+F38</f>
        <v>56572.15</v>
      </c>
      <c r="H38" s="19">
        <v>615.25</v>
      </c>
      <c r="I38" s="31">
        <f>+G38+H38</f>
        <v>57187.4</v>
      </c>
      <c r="J38" s="5">
        <f>ROUND(I38*23.8%,2)</f>
        <v>13610.6</v>
      </c>
      <c r="K38" s="5">
        <f>ROUND(I38*0.093%,2)</f>
        <v>53.18</v>
      </c>
      <c r="L38" s="5">
        <f>ROUND(I38*8.5%,2)</f>
        <v>4860.93</v>
      </c>
      <c r="M38" s="5">
        <f>ROUND(I38/12,2)</f>
        <v>4765.62</v>
      </c>
      <c r="N38" s="5">
        <f>SUM(I38:M38)</f>
        <v>80477.729999999981</v>
      </c>
      <c r="O38" s="12">
        <f>7*220</f>
        <v>1540</v>
      </c>
      <c r="P38" s="5">
        <f>+N38+O38</f>
        <v>82017.729999999981</v>
      </c>
      <c r="Q38" s="15"/>
    </row>
    <row r="39" spans="1:22" ht="23.25" customHeight="1">
      <c r="A39" s="36"/>
      <c r="B39" s="25" t="s">
        <v>53</v>
      </c>
      <c r="C39" s="16">
        <v>55403.02</v>
      </c>
      <c r="D39" s="5">
        <f t="shared" ref="D39:D58" si="15">ROUND((C39)/12,2)</f>
        <v>4616.92</v>
      </c>
      <c r="E39" s="7">
        <f t="shared" ref="E39:E58" si="16">+C39+D39</f>
        <v>60019.939999999995</v>
      </c>
      <c r="F39" s="16">
        <f t="shared" si="14"/>
        <v>2039.05</v>
      </c>
      <c r="G39" s="18">
        <f t="shared" ref="G39:G58" si="17">+E39+F39</f>
        <v>62058.99</v>
      </c>
      <c r="H39" s="19">
        <v>615.25</v>
      </c>
      <c r="I39" s="31">
        <f t="shared" ref="I39:I58" si="18">+G39+H39</f>
        <v>62674.239999999998</v>
      </c>
      <c r="J39" s="5">
        <f t="shared" ref="J39:J58" si="19">ROUND(I39*23.8%,2)</f>
        <v>14916.47</v>
      </c>
      <c r="K39" s="5">
        <f t="shared" ref="K39:K58" si="20">ROUND(I39*0.093%,2)</f>
        <v>58.29</v>
      </c>
      <c r="L39" s="5">
        <f t="shared" ref="L39:L58" si="21">ROUND(I39*8.5%,2)</f>
        <v>5327.31</v>
      </c>
      <c r="M39" s="5">
        <f t="shared" ref="M39:M58" si="22">ROUND(I39/12,2)</f>
        <v>5222.8500000000004</v>
      </c>
      <c r="N39" s="5">
        <f t="shared" ref="N39:N58" si="23">SUM(I39:M39)</f>
        <v>88199.159999999989</v>
      </c>
      <c r="O39" s="12">
        <f t="shared" ref="O39:O58" si="24">7*220</f>
        <v>1540</v>
      </c>
      <c r="P39" s="5">
        <f t="shared" ref="P39:P58" si="25">+N39+O39</f>
        <v>89739.159999999989</v>
      </c>
      <c r="Q39" s="15"/>
    </row>
    <row r="40" spans="1:22" ht="23.25" customHeight="1">
      <c r="A40" s="36"/>
      <c r="B40" s="25" t="s">
        <v>54</v>
      </c>
      <c r="C40" s="16">
        <v>60679.7</v>
      </c>
      <c r="D40" s="5">
        <f t="shared" si="15"/>
        <v>5056.6400000000003</v>
      </c>
      <c r="E40" s="7">
        <f t="shared" si="16"/>
        <v>65736.34</v>
      </c>
      <c r="F40" s="16">
        <f t="shared" si="14"/>
        <v>2039.05</v>
      </c>
      <c r="G40" s="18">
        <f t="shared" si="17"/>
        <v>67775.39</v>
      </c>
      <c r="H40" s="19">
        <v>615.25</v>
      </c>
      <c r="I40" s="31">
        <f t="shared" si="18"/>
        <v>68390.64</v>
      </c>
      <c r="J40" s="5">
        <f t="shared" si="19"/>
        <v>16276.97</v>
      </c>
      <c r="K40" s="5">
        <f t="shared" si="20"/>
        <v>63.6</v>
      </c>
      <c r="L40" s="5">
        <f t="shared" si="21"/>
        <v>5813.2</v>
      </c>
      <c r="M40" s="5">
        <f t="shared" si="22"/>
        <v>5699.22</v>
      </c>
      <c r="N40" s="5">
        <f t="shared" si="23"/>
        <v>96243.63</v>
      </c>
      <c r="O40" s="12">
        <f t="shared" si="24"/>
        <v>1540</v>
      </c>
      <c r="P40" s="5">
        <f t="shared" si="25"/>
        <v>97783.63</v>
      </c>
      <c r="Q40" s="15"/>
    </row>
    <row r="41" spans="1:22" ht="23.25" customHeight="1">
      <c r="A41" s="36"/>
      <c r="B41" s="25" t="s">
        <v>55</v>
      </c>
      <c r="C41" s="16">
        <v>65911.62</v>
      </c>
      <c r="D41" s="5">
        <f t="shared" si="15"/>
        <v>5492.64</v>
      </c>
      <c r="E41" s="7">
        <f t="shared" si="16"/>
        <v>71404.259999999995</v>
      </c>
      <c r="F41" s="16">
        <f t="shared" si="14"/>
        <v>2039.05</v>
      </c>
      <c r="G41" s="18">
        <f t="shared" si="17"/>
        <v>73443.31</v>
      </c>
      <c r="H41" s="19">
        <v>615.25</v>
      </c>
      <c r="I41" s="31">
        <f t="shared" si="18"/>
        <v>74058.559999999998</v>
      </c>
      <c r="J41" s="5">
        <f t="shared" si="19"/>
        <v>17625.939999999999</v>
      </c>
      <c r="K41" s="5">
        <f t="shared" si="20"/>
        <v>68.87</v>
      </c>
      <c r="L41" s="5">
        <f t="shared" si="21"/>
        <v>6294.98</v>
      </c>
      <c r="M41" s="5">
        <f t="shared" si="22"/>
        <v>6171.55</v>
      </c>
      <c r="N41" s="5">
        <f t="shared" si="23"/>
        <v>104219.9</v>
      </c>
      <c r="O41" s="12">
        <f t="shared" si="24"/>
        <v>1540</v>
      </c>
      <c r="P41" s="5">
        <f t="shared" si="25"/>
        <v>105759.9</v>
      </c>
      <c r="Q41" s="15"/>
    </row>
    <row r="42" spans="1:22" ht="23.25" customHeight="1">
      <c r="A42" s="36"/>
      <c r="B42" s="25" t="s">
        <v>56</v>
      </c>
      <c r="C42" s="16">
        <v>75485.08</v>
      </c>
      <c r="D42" s="5">
        <f t="shared" si="15"/>
        <v>6290.42</v>
      </c>
      <c r="E42" s="7">
        <f t="shared" si="16"/>
        <v>81775.5</v>
      </c>
      <c r="F42" s="16">
        <f t="shared" si="14"/>
        <v>2039.05</v>
      </c>
      <c r="G42" s="18">
        <f t="shared" si="17"/>
        <v>83814.55</v>
      </c>
      <c r="H42" s="19">
        <v>615.25</v>
      </c>
      <c r="I42" s="31">
        <f t="shared" si="18"/>
        <v>84429.8</v>
      </c>
      <c r="J42" s="5">
        <f t="shared" si="19"/>
        <v>20094.29</v>
      </c>
      <c r="K42" s="5">
        <f t="shared" si="20"/>
        <v>78.52</v>
      </c>
      <c r="L42" s="5">
        <f t="shared" si="21"/>
        <v>7176.53</v>
      </c>
      <c r="M42" s="5">
        <f t="shared" si="22"/>
        <v>7035.82</v>
      </c>
      <c r="N42" s="5">
        <f t="shared" si="23"/>
        <v>118814.95999999999</v>
      </c>
      <c r="O42" s="12">
        <f t="shared" si="24"/>
        <v>1540</v>
      </c>
      <c r="P42" s="5">
        <f t="shared" si="25"/>
        <v>120354.95999999999</v>
      </c>
      <c r="Q42" s="15"/>
    </row>
    <row r="43" spans="1:22" ht="23.25" customHeight="1">
      <c r="A43" s="36"/>
      <c r="B43" s="25" t="s">
        <v>57</v>
      </c>
      <c r="C43" s="16">
        <v>82710.95</v>
      </c>
      <c r="D43" s="5">
        <f t="shared" si="15"/>
        <v>6892.58</v>
      </c>
      <c r="E43" s="7">
        <f t="shared" si="16"/>
        <v>89603.53</v>
      </c>
      <c r="F43" s="16">
        <f t="shared" si="14"/>
        <v>2039.05</v>
      </c>
      <c r="G43" s="18">
        <f t="shared" si="17"/>
        <v>91642.58</v>
      </c>
      <c r="H43" s="19">
        <v>615.25</v>
      </c>
      <c r="I43" s="31">
        <f t="shared" si="18"/>
        <v>92257.83</v>
      </c>
      <c r="J43" s="5">
        <f t="shared" si="19"/>
        <v>21957.360000000001</v>
      </c>
      <c r="K43" s="5">
        <f t="shared" si="20"/>
        <v>85.8</v>
      </c>
      <c r="L43" s="5">
        <f t="shared" si="21"/>
        <v>7841.92</v>
      </c>
      <c r="M43" s="5">
        <f t="shared" si="22"/>
        <v>7688.15</v>
      </c>
      <c r="N43" s="5">
        <f t="shared" si="23"/>
        <v>129831.06</v>
      </c>
      <c r="O43" s="12">
        <f t="shared" si="24"/>
        <v>1540</v>
      </c>
      <c r="P43" s="5">
        <f t="shared" si="25"/>
        <v>131371.06</v>
      </c>
      <c r="Q43" s="15"/>
    </row>
    <row r="44" spans="1:22" ht="23.25" customHeight="1">
      <c r="A44" s="36"/>
      <c r="B44" s="25" t="s">
        <v>58</v>
      </c>
      <c r="C44" s="16">
        <v>92080.62</v>
      </c>
      <c r="D44" s="5">
        <f t="shared" si="15"/>
        <v>7673.39</v>
      </c>
      <c r="E44" s="7">
        <f t="shared" si="16"/>
        <v>99754.01</v>
      </c>
      <c r="F44" s="16">
        <f t="shared" si="14"/>
        <v>2039.05</v>
      </c>
      <c r="G44" s="18">
        <f t="shared" si="17"/>
        <v>101793.06</v>
      </c>
      <c r="H44" s="19">
        <v>615.25</v>
      </c>
      <c r="I44" s="31">
        <f t="shared" si="18"/>
        <v>102408.31</v>
      </c>
      <c r="J44" s="5">
        <f t="shared" si="19"/>
        <v>24373.18</v>
      </c>
      <c r="K44" s="5">
        <f t="shared" si="20"/>
        <v>95.24</v>
      </c>
      <c r="L44" s="5">
        <f t="shared" si="21"/>
        <v>8704.7099999999991</v>
      </c>
      <c r="M44" s="5">
        <f t="shared" si="22"/>
        <v>8534.0300000000007</v>
      </c>
      <c r="N44" s="5">
        <f t="shared" si="23"/>
        <v>144115.47</v>
      </c>
      <c r="O44" s="12">
        <f t="shared" si="24"/>
        <v>1540</v>
      </c>
      <c r="P44" s="5">
        <f t="shared" si="25"/>
        <v>145655.47</v>
      </c>
      <c r="Q44" s="15"/>
    </row>
    <row r="45" spans="1:22" ht="23.25" customHeight="1">
      <c r="A45" s="36" t="s">
        <v>59</v>
      </c>
      <c r="B45" s="24" t="s">
        <v>52</v>
      </c>
      <c r="C45" s="16">
        <v>39032.370000000003</v>
      </c>
      <c r="D45" s="5">
        <f t="shared" si="15"/>
        <v>3252.7</v>
      </c>
      <c r="E45" s="7">
        <f t="shared" si="16"/>
        <v>42285.07</v>
      </c>
      <c r="F45" s="16">
        <f t="shared" ref="F45:F51" si="26">1694.68</f>
        <v>1694.68</v>
      </c>
      <c r="G45" s="18">
        <f t="shared" si="17"/>
        <v>43979.75</v>
      </c>
      <c r="H45" s="19">
        <v>615.25</v>
      </c>
      <c r="I45" s="31">
        <f t="shared" si="18"/>
        <v>44595</v>
      </c>
      <c r="J45" s="5">
        <f t="shared" si="19"/>
        <v>10613.61</v>
      </c>
      <c r="K45" s="5">
        <f t="shared" si="20"/>
        <v>41.47</v>
      </c>
      <c r="L45" s="5">
        <f t="shared" si="21"/>
        <v>3790.58</v>
      </c>
      <c r="M45" s="5">
        <f t="shared" si="22"/>
        <v>3716.25</v>
      </c>
      <c r="N45" s="5">
        <f t="shared" si="23"/>
        <v>62756.91</v>
      </c>
      <c r="O45" s="12">
        <f t="shared" si="24"/>
        <v>1540</v>
      </c>
      <c r="P45" s="5">
        <f t="shared" si="25"/>
        <v>64296.91</v>
      </c>
      <c r="Q45" s="15"/>
    </row>
    <row r="46" spans="1:22" ht="23.25" customHeight="1">
      <c r="A46" s="36"/>
      <c r="B46" s="25" t="s">
        <v>53</v>
      </c>
      <c r="C46" s="16">
        <v>42627.79</v>
      </c>
      <c r="D46" s="5">
        <f t="shared" si="15"/>
        <v>3552.32</v>
      </c>
      <c r="E46" s="7">
        <f t="shared" si="16"/>
        <v>46180.11</v>
      </c>
      <c r="F46" s="16">
        <f t="shared" si="26"/>
        <v>1694.68</v>
      </c>
      <c r="G46" s="18">
        <f t="shared" si="17"/>
        <v>47874.79</v>
      </c>
      <c r="H46" s="19">
        <v>615.25</v>
      </c>
      <c r="I46" s="31">
        <f t="shared" si="18"/>
        <v>48490.04</v>
      </c>
      <c r="J46" s="5">
        <f t="shared" si="19"/>
        <v>11540.63</v>
      </c>
      <c r="K46" s="5">
        <f t="shared" si="20"/>
        <v>45.1</v>
      </c>
      <c r="L46" s="5">
        <f t="shared" si="21"/>
        <v>4121.6499999999996</v>
      </c>
      <c r="M46" s="5">
        <f t="shared" si="22"/>
        <v>4040.84</v>
      </c>
      <c r="N46" s="5">
        <f t="shared" si="23"/>
        <v>68238.259999999995</v>
      </c>
      <c r="O46" s="12">
        <f t="shared" si="24"/>
        <v>1540</v>
      </c>
      <c r="P46" s="5">
        <f t="shared" si="25"/>
        <v>69778.259999999995</v>
      </c>
      <c r="Q46" s="15"/>
    </row>
    <row r="47" spans="1:22" ht="23.25" customHeight="1">
      <c r="A47" s="36"/>
      <c r="B47" s="25" t="s">
        <v>54</v>
      </c>
      <c r="C47" s="16">
        <v>46375.34</v>
      </c>
      <c r="D47" s="5">
        <f t="shared" si="15"/>
        <v>3864.61</v>
      </c>
      <c r="E47" s="7">
        <f t="shared" si="16"/>
        <v>50239.95</v>
      </c>
      <c r="F47" s="16">
        <f t="shared" si="26"/>
        <v>1694.68</v>
      </c>
      <c r="G47" s="18">
        <f t="shared" si="17"/>
        <v>51934.63</v>
      </c>
      <c r="H47" s="19">
        <v>615.25</v>
      </c>
      <c r="I47" s="31">
        <f t="shared" si="18"/>
        <v>52549.88</v>
      </c>
      <c r="J47" s="5">
        <f t="shared" si="19"/>
        <v>12506.87</v>
      </c>
      <c r="K47" s="5">
        <f t="shared" si="20"/>
        <v>48.87</v>
      </c>
      <c r="L47" s="5">
        <f t="shared" si="21"/>
        <v>4466.74</v>
      </c>
      <c r="M47" s="5">
        <f t="shared" si="22"/>
        <v>4379.16</v>
      </c>
      <c r="N47" s="5">
        <f t="shared" si="23"/>
        <v>73951.520000000004</v>
      </c>
      <c r="O47" s="12">
        <f t="shared" si="24"/>
        <v>1540</v>
      </c>
      <c r="P47" s="5">
        <f t="shared" si="25"/>
        <v>75491.520000000004</v>
      </c>
      <c r="Q47" s="15"/>
    </row>
    <row r="48" spans="1:22" ht="23.25" customHeight="1">
      <c r="A48" s="36"/>
      <c r="B48" s="25" t="s">
        <v>55</v>
      </c>
      <c r="C48" s="16">
        <v>50116.85</v>
      </c>
      <c r="D48" s="5">
        <f t="shared" si="15"/>
        <v>4176.3999999999996</v>
      </c>
      <c r="E48" s="7">
        <f t="shared" si="16"/>
        <v>54293.25</v>
      </c>
      <c r="F48" s="16">
        <f t="shared" si="26"/>
        <v>1694.68</v>
      </c>
      <c r="G48" s="18">
        <f t="shared" si="17"/>
        <v>55987.93</v>
      </c>
      <c r="H48" s="19">
        <v>615.25</v>
      </c>
      <c r="I48" s="31">
        <f t="shared" si="18"/>
        <v>56603.18</v>
      </c>
      <c r="J48" s="5">
        <f t="shared" si="19"/>
        <v>13471.56</v>
      </c>
      <c r="K48" s="5">
        <f t="shared" si="20"/>
        <v>52.64</v>
      </c>
      <c r="L48" s="5">
        <f t="shared" si="21"/>
        <v>4811.2700000000004</v>
      </c>
      <c r="M48" s="5">
        <f t="shared" si="22"/>
        <v>4716.93</v>
      </c>
      <c r="N48" s="5">
        <f t="shared" si="23"/>
        <v>79655.580000000016</v>
      </c>
      <c r="O48" s="12">
        <f t="shared" si="24"/>
        <v>1540</v>
      </c>
      <c r="P48" s="5">
        <f t="shared" si="25"/>
        <v>81195.580000000016</v>
      </c>
      <c r="Q48" s="15"/>
    </row>
    <row r="49" spans="1:19" ht="23.25" customHeight="1">
      <c r="A49" s="36"/>
      <c r="B49" s="25" t="s">
        <v>56</v>
      </c>
      <c r="C49" s="16">
        <v>56424.36</v>
      </c>
      <c r="D49" s="5">
        <f t="shared" si="15"/>
        <v>4702.03</v>
      </c>
      <c r="E49" s="7">
        <f t="shared" si="16"/>
        <v>61126.39</v>
      </c>
      <c r="F49" s="16">
        <f t="shared" si="26"/>
        <v>1694.68</v>
      </c>
      <c r="G49" s="18">
        <f t="shared" si="17"/>
        <v>62821.07</v>
      </c>
      <c r="H49" s="19">
        <v>615.25</v>
      </c>
      <c r="I49" s="31">
        <f t="shared" si="18"/>
        <v>63436.32</v>
      </c>
      <c r="J49" s="5">
        <f t="shared" si="19"/>
        <v>15097.84</v>
      </c>
      <c r="K49" s="5">
        <f t="shared" si="20"/>
        <v>59</v>
      </c>
      <c r="L49" s="5">
        <f t="shared" si="21"/>
        <v>5392.09</v>
      </c>
      <c r="M49" s="5">
        <f t="shared" si="22"/>
        <v>5286.36</v>
      </c>
      <c r="N49" s="5">
        <f t="shared" si="23"/>
        <v>89271.61</v>
      </c>
      <c r="O49" s="12">
        <f t="shared" si="24"/>
        <v>1540</v>
      </c>
      <c r="P49" s="5">
        <f t="shared" si="25"/>
        <v>90811.61</v>
      </c>
      <c r="Q49" s="15"/>
    </row>
    <row r="50" spans="1:19" ht="23.25" customHeight="1">
      <c r="A50" s="36"/>
      <c r="B50" s="25" t="s">
        <v>57</v>
      </c>
      <c r="C50" s="16">
        <v>61634.97</v>
      </c>
      <c r="D50" s="5">
        <f t="shared" si="15"/>
        <v>5136.25</v>
      </c>
      <c r="E50" s="7">
        <f t="shared" si="16"/>
        <v>66771.22</v>
      </c>
      <c r="F50" s="16">
        <f t="shared" si="26"/>
        <v>1694.68</v>
      </c>
      <c r="G50" s="18">
        <f t="shared" si="17"/>
        <v>68465.899999999994</v>
      </c>
      <c r="H50" s="19">
        <v>615.25</v>
      </c>
      <c r="I50" s="31">
        <f t="shared" si="18"/>
        <v>69081.149999999994</v>
      </c>
      <c r="J50" s="5">
        <f t="shared" si="19"/>
        <v>16441.310000000001</v>
      </c>
      <c r="K50" s="5">
        <f t="shared" si="20"/>
        <v>64.25</v>
      </c>
      <c r="L50" s="5">
        <f t="shared" si="21"/>
        <v>5871.9</v>
      </c>
      <c r="M50" s="5">
        <f t="shared" si="22"/>
        <v>5756.76</v>
      </c>
      <c r="N50" s="5">
        <f t="shared" si="23"/>
        <v>97215.369999999981</v>
      </c>
      <c r="O50" s="12">
        <f t="shared" si="24"/>
        <v>1540</v>
      </c>
      <c r="P50" s="5">
        <f t="shared" si="25"/>
        <v>98755.369999999981</v>
      </c>
      <c r="Q50" s="15"/>
    </row>
    <row r="51" spans="1:19" ht="23.25" customHeight="1">
      <c r="A51" s="36"/>
      <c r="B51" s="25" t="s">
        <v>58</v>
      </c>
      <c r="C51" s="16">
        <v>68308.13</v>
      </c>
      <c r="D51" s="5">
        <f t="shared" si="15"/>
        <v>5692.34</v>
      </c>
      <c r="E51" s="7">
        <f t="shared" si="16"/>
        <v>74000.47</v>
      </c>
      <c r="F51" s="16">
        <f t="shared" si="26"/>
        <v>1694.68</v>
      </c>
      <c r="G51" s="18">
        <f t="shared" si="17"/>
        <v>75695.149999999994</v>
      </c>
      <c r="H51" s="19">
        <v>615.25</v>
      </c>
      <c r="I51" s="31">
        <f t="shared" si="18"/>
        <v>76310.399999999994</v>
      </c>
      <c r="J51" s="5">
        <f t="shared" si="19"/>
        <v>18161.88</v>
      </c>
      <c r="K51" s="5">
        <f t="shared" si="20"/>
        <v>70.97</v>
      </c>
      <c r="L51" s="5">
        <f t="shared" si="21"/>
        <v>6486.38</v>
      </c>
      <c r="M51" s="5">
        <f t="shared" si="22"/>
        <v>6359.2</v>
      </c>
      <c r="N51" s="5">
        <f t="shared" si="23"/>
        <v>107388.83</v>
      </c>
      <c r="O51" s="12">
        <f t="shared" si="24"/>
        <v>1540</v>
      </c>
      <c r="P51" s="5">
        <f t="shared" si="25"/>
        <v>108928.83</v>
      </c>
      <c r="Q51" s="15"/>
    </row>
    <row r="52" spans="1:19" ht="23.25" customHeight="1">
      <c r="A52" s="36" t="s">
        <v>60</v>
      </c>
      <c r="B52" s="24" t="s">
        <v>52</v>
      </c>
      <c r="C52" s="16">
        <v>30814.77</v>
      </c>
      <c r="D52" s="5">
        <f t="shared" si="15"/>
        <v>2567.9</v>
      </c>
      <c r="E52" s="7">
        <f t="shared" si="16"/>
        <v>33382.67</v>
      </c>
      <c r="F52" s="16">
        <f t="shared" ref="F52:F58" si="27">1456.78</f>
        <v>1456.78</v>
      </c>
      <c r="G52" s="18">
        <f t="shared" si="17"/>
        <v>34839.449999999997</v>
      </c>
      <c r="H52" s="19">
        <v>615.25</v>
      </c>
      <c r="I52" s="31">
        <f t="shared" si="18"/>
        <v>35454.699999999997</v>
      </c>
      <c r="J52" s="5">
        <f t="shared" si="19"/>
        <v>8438.2199999999993</v>
      </c>
      <c r="K52" s="5">
        <f t="shared" si="20"/>
        <v>32.97</v>
      </c>
      <c r="L52" s="5">
        <f t="shared" si="21"/>
        <v>3013.65</v>
      </c>
      <c r="M52" s="5">
        <f t="shared" si="22"/>
        <v>2954.56</v>
      </c>
      <c r="N52" s="5">
        <f t="shared" si="23"/>
        <v>49894.1</v>
      </c>
      <c r="O52" s="12">
        <f t="shared" si="24"/>
        <v>1540</v>
      </c>
      <c r="P52" s="5">
        <f t="shared" si="25"/>
        <v>51434.1</v>
      </c>
      <c r="Q52" s="15"/>
    </row>
    <row r="53" spans="1:19" ht="23.25" customHeight="1">
      <c r="A53" s="36"/>
      <c r="B53" s="25" t="s">
        <v>53</v>
      </c>
      <c r="C53" s="16">
        <v>33362.18</v>
      </c>
      <c r="D53" s="5">
        <f t="shared" si="15"/>
        <v>2780.18</v>
      </c>
      <c r="E53" s="7">
        <f t="shared" si="16"/>
        <v>36142.36</v>
      </c>
      <c r="F53" s="16">
        <f t="shared" si="27"/>
        <v>1456.78</v>
      </c>
      <c r="G53" s="18">
        <f t="shared" si="17"/>
        <v>37599.14</v>
      </c>
      <c r="H53" s="19">
        <v>615.25</v>
      </c>
      <c r="I53" s="31">
        <f t="shared" si="18"/>
        <v>38214.39</v>
      </c>
      <c r="J53" s="5">
        <f t="shared" si="19"/>
        <v>9095.02</v>
      </c>
      <c r="K53" s="5">
        <f t="shared" si="20"/>
        <v>35.54</v>
      </c>
      <c r="L53" s="5">
        <f t="shared" si="21"/>
        <v>3248.22</v>
      </c>
      <c r="M53" s="5">
        <f t="shared" si="22"/>
        <v>3184.53</v>
      </c>
      <c r="N53" s="5">
        <f t="shared" si="23"/>
        <v>53777.700000000004</v>
      </c>
      <c r="O53" s="12">
        <f t="shared" si="24"/>
        <v>1540</v>
      </c>
      <c r="P53" s="5">
        <f t="shared" si="25"/>
        <v>55317.700000000004</v>
      </c>
      <c r="Q53" s="15"/>
    </row>
    <row r="54" spans="1:19" ht="23.25" customHeight="1">
      <c r="A54" s="36"/>
      <c r="B54" s="25" t="s">
        <v>54</v>
      </c>
      <c r="C54" s="16">
        <v>35787.53</v>
      </c>
      <c r="D54" s="5">
        <f t="shared" si="15"/>
        <v>2982.29</v>
      </c>
      <c r="E54" s="7">
        <f t="shared" si="16"/>
        <v>38769.82</v>
      </c>
      <c r="F54" s="16">
        <f t="shared" si="27"/>
        <v>1456.78</v>
      </c>
      <c r="G54" s="18">
        <f t="shared" si="17"/>
        <v>40226.6</v>
      </c>
      <c r="H54" s="19">
        <v>615.25</v>
      </c>
      <c r="I54" s="31">
        <f t="shared" si="18"/>
        <v>40841.85</v>
      </c>
      <c r="J54" s="5">
        <f t="shared" si="19"/>
        <v>9720.36</v>
      </c>
      <c r="K54" s="5">
        <f t="shared" si="20"/>
        <v>37.979999999999997</v>
      </c>
      <c r="L54" s="5">
        <f t="shared" si="21"/>
        <v>3471.56</v>
      </c>
      <c r="M54" s="5">
        <f t="shared" si="22"/>
        <v>3403.49</v>
      </c>
      <c r="N54" s="5">
        <f t="shared" si="23"/>
        <v>57475.24</v>
      </c>
      <c r="O54" s="12">
        <f t="shared" si="24"/>
        <v>1540</v>
      </c>
      <c r="P54" s="5">
        <f t="shared" si="25"/>
        <v>59015.24</v>
      </c>
      <c r="Q54" s="15"/>
    </row>
    <row r="55" spans="1:19" ht="23.25" customHeight="1">
      <c r="A55" s="36"/>
      <c r="B55" s="25" t="s">
        <v>55</v>
      </c>
      <c r="C55" s="16">
        <v>38391.29</v>
      </c>
      <c r="D55" s="5">
        <f t="shared" si="15"/>
        <v>3199.27</v>
      </c>
      <c r="E55" s="7">
        <f t="shared" si="16"/>
        <v>41590.559999999998</v>
      </c>
      <c r="F55" s="16">
        <f t="shared" si="27"/>
        <v>1456.78</v>
      </c>
      <c r="G55" s="18">
        <f t="shared" si="17"/>
        <v>43047.34</v>
      </c>
      <c r="H55" s="19">
        <v>615.25</v>
      </c>
      <c r="I55" s="31">
        <f t="shared" si="18"/>
        <v>43662.59</v>
      </c>
      <c r="J55" s="5">
        <f t="shared" si="19"/>
        <v>10391.700000000001</v>
      </c>
      <c r="K55" s="5">
        <f t="shared" si="20"/>
        <v>40.61</v>
      </c>
      <c r="L55" s="5">
        <f t="shared" si="21"/>
        <v>3711.32</v>
      </c>
      <c r="M55" s="5">
        <f t="shared" si="22"/>
        <v>3638.55</v>
      </c>
      <c r="N55" s="5">
        <f t="shared" si="23"/>
        <v>61444.77</v>
      </c>
      <c r="O55" s="12">
        <f t="shared" si="24"/>
        <v>1540</v>
      </c>
      <c r="P55" s="5">
        <f t="shared" si="25"/>
        <v>62984.77</v>
      </c>
      <c r="Q55" s="15"/>
    </row>
    <row r="56" spans="1:19" ht="23.25" customHeight="1">
      <c r="A56" s="36"/>
      <c r="B56" s="25" t="s">
        <v>56</v>
      </c>
      <c r="C56" s="16">
        <v>43014.05</v>
      </c>
      <c r="D56" s="5">
        <f t="shared" si="15"/>
        <v>3584.5</v>
      </c>
      <c r="E56" s="7">
        <f t="shared" si="16"/>
        <v>46598.55</v>
      </c>
      <c r="F56" s="16">
        <f t="shared" si="27"/>
        <v>1456.78</v>
      </c>
      <c r="G56" s="18">
        <f t="shared" si="17"/>
        <v>48055.33</v>
      </c>
      <c r="H56" s="19">
        <v>615.25</v>
      </c>
      <c r="I56" s="31">
        <f t="shared" si="18"/>
        <v>48670.58</v>
      </c>
      <c r="J56" s="5">
        <f t="shared" si="19"/>
        <v>11583.6</v>
      </c>
      <c r="K56" s="5">
        <f t="shared" si="20"/>
        <v>45.26</v>
      </c>
      <c r="L56" s="5">
        <f t="shared" si="21"/>
        <v>4137</v>
      </c>
      <c r="M56" s="5">
        <f t="shared" si="22"/>
        <v>4055.88</v>
      </c>
      <c r="N56" s="5">
        <f t="shared" si="23"/>
        <v>68492.320000000007</v>
      </c>
      <c r="O56" s="12">
        <f t="shared" si="24"/>
        <v>1540</v>
      </c>
      <c r="P56" s="5">
        <f t="shared" si="25"/>
        <v>70032.320000000007</v>
      </c>
      <c r="Q56" s="15"/>
    </row>
    <row r="57" spans="1:19" ht="23.25" customHeight="1">
      <c r="A57" s="36"/>
      <c r="B57" s="25" t="s">
        <v>57</v>
      </c>
      <c r="C57" s="16">
        <v>46737.31</v>
      </c>
      <c r="D57" s="5">
        <f t="shared" si="15"/>
        <v>3894.78</v>
      </c>
      <c r="E57" s="7">
        <f t="shared" si="16"/>
        <v>50632.09</v>
      </c>
      <c r="F57" s="16">
        <f t="shared" si="27"/>
        <v>1456.78</v>
      </c>
      <c r="G57" s="18">
        <f t="shared" si="17"/>
        <v>52088.869999999995</v>
      </c>
      <c r="H57" s="19">
        <v>615.25</v>
      </c>
      <c r="I57" s="31">
        <f t="shared" si="18"/>
        <v>52704.119999999995</v>
      </c>
      <c r="J57" s="5">
        <f t="shared" si="19"/>
        <v>12543.58</v>
      </c>
      <c r="K57" s="5">
        <f t="shared" si="20"/>
        <v>49.01</v>
      </c>
      <c r="L57" s="5">
        <f t="shared" si="21"/>
        <v>4479.8500000000004</v>
      </c>
      <c r="M57" s="5">
        <f t="shared" si="22"/>
        <v>4392.01</v>
      </c>
      <c r="N57" s="5">
        <f t="shared" si="23"/>
        <v>74168.569999999992</v>
      </c>
      <c r="O57" s="12">
        <f t="shared" si="24"/>
        <v>1540</v>
      </c>
      <c r="P57" s="5">
        <f t="shared" si="25"/>
        <v>75708.569999999992</v>
      </c>
      <c r="Q57" s="15"/>
    </row>
    <row r="58" spans="1:19" ht="23.25" customHeight="1">
      <c r="A58" s="36"/>
      <c r="B58" s="25" t="s">
        <v>58</v>
      </c>
      <c r="C58" s="16">
        <v>51492.35</v>
      </c>
      <c r="D58" s="5">
        <f t="shared" si="15"/>
        <v>4291.03</v>
      </c>
      <c r="E58" s="7">
        <f t="shared" si="16"/>
        <v>55783.38</v>
      </c>
      <c r="F58" s="16">
        <f t="shared" si="27"/>
        <v>1456.78</v>
      </c>
      <c r="G58" s="18">
        <f t="shared" si="17"/>
        <v>57240.159999999996</v>
      </c>
      <c r="H58" s="19">
        <v>615.25</v>
      </c>
      <c r="I58" s="31">
        <f t="shared" si="18"/>
        <v>57855.409999999996</v>
      </c>
      <c r="J58" s="5">
        <f t="shared" si="19"/>
        <v>13769.59</v>
      </c>
      <c r="K58" s="5">
        <f t="shared" si="20"/>
        <v>53.81</v>
      </c>
      <c r="L58" s="5">
        <f t="shared" si="21"/>
        <v>4917.71</v>
      </c>
      <c r="M58" s="5">
        <f t="shared" si="22"/>
        <v>4821.28</v>
      </c>
      <c r="N58" s="5">
        <f t="shared" si="23"/>
        <v>81417.8</v>
      </c>
      <c r="O58" s="12">
        <f t="shared" si="24"/>
        <v>1540</v>
      </c>
      <c r="P58" s="5">
        <f t="shared" si="25"/>
        <v>82957.8</v>
      </c>
      <c r="Q58" s="15"/>
    </row>
    <row r="59" spans="1:19" ht="18.75" customHeight="1"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O59" s="15"/>
      <c r="P59" s="15"/>
      <c r="Q59" s="15"/>
      <c r="R59" s="15"/>
      <c r="S59" s="15"/>
    </row>
    <row r="60" spans="1:19" ht="18.75" customHeight="1">
      <c r="C60" s="15"/>
      <c r="D60" s="15"/>
      <c r="E60" s="15"/>
      <c r="F60" s="15"/>
      <c r="G60" s="15"/>
      <c r="H60" s="15"/>
      <c r="I60" s="15"/>
      <c r="J60" s="27"/>
      <c r="K60" s="28"/>
      <c r="L60" s="28"/>
      <c r="M60" s="15"/>
      <c r="O60" s="15"/>
      <c r="P60" s="15"/>
      <c r="Q60" s="15"/>
      <c r="R60" s="15"/>
      <c r="S60" s="15"/>
    </row>
    <row r="61" spans="1:19" ht="18.75" customHeight="1">
      <c r="J61" s="23"/>
      <c r="K61" s="23"/>
      <c r="L61" s="23"/>
    </row>
    <row r="62" spans="1:19" ht="18.75" customHeight="1">
      <c r="J62" s="23"/>
      <c r="K62" s="23"/>
      <c r="L62" s="23"/>
    </row>
  </sheetData>
  <autoFilter ref="A2:V35" xr:uid="{00000000-0009-0000-0000-000000000000}"/>
  <mergeCells count="9">
    <mergeCell ref="A38:A44"/>
    <mergeCell ref="A45:A51"/>
    <mergeCell ref="A52:A58"/>
    <mergeCell ref="A1:S1"/>
    <mergeCell ref="A3:A9"/>
    <mergeCell ref="A10:A16"/>
    <mergeCell ref="A17:A22"/>
    <mergeCell ref="A23:A29"/>
    <mergeCell ref="A30:A35"/>
  </mergeCells>
  <pageMargins left="3.937007874015748E-2" right="3.937007874015748E-2" top="0.15748031496062992" bottom="0.15748031496062992" header="0.31496062992125984" footer="0.31496062992125984"/>
  <pageSetup paperSize="8" scale="59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X40"/>
  <sheetViews>
    <sheetView topLeftCell="G17" zoomScale="90" workbookViewId="0">
      <selection activeCell="U44" sqref="U44"/>
    </sheetView>
  </sheetViews>
  <sheetFormatPr defaultColWidth="12.5703125" defaultRowHeight="18.75" customHeight="1"/>
  <cols>
    <col min="1" max="1" width="27.140625" style="23" bestFit="1" customWidth="1"/>
    <col min="2" max="2" width="20.7109375" style="20" bestFit="1" customWidth="1"/>
    <col min="3" max="3" width="15.7109375" style="20" bestFit="1" customWidth="1"/>
    <col min="4" max="4" width="15.5703125" style="20" bestFit="1" customWidth="1"/>
    <col min="5" max="5" width="12.5703125" style="20" bestFit="1" customWidth="1"/>
    <col min="6" max="6" width="13.42578125" style="20" bestFit="1" customWidth="1"/>
    <col min="7" max="7" width="14" style="20" bestFit="1" customWidth="1"/>
    <col min="8" max="9" width="16.140625" style="20" bestFit="1" customWidth="1"/>
    <col min="10" max="10" width="12.5703125" style="20" bestFit="1" customWidth="1"/>
    <col min="11" max="11" width="19.28515625" style="20" bestFit="1" customWidth="1"/>
    <col min="12" max="12" width="22.85546875" style="20" bestFit="1" customWidth="1"/>
    <col min="13" max="13" width="19.28515625" style="26" bestFit="1" customWidth="1"/>
    <col min="14" max="14" width="22.85546875" style="26" bestFit="1" customWidth="1"/>
    <col min="15" max="15" width="17.7109375" style="15" bestFit="1" customWidth="1"/>
    <col min="16" max="16" width="15.85546875" style="26" bestFit="1" customWidth="1"/>
    <col min="17" max="17" width="16.7109375" style="20" bestFit="1" customWidth="1"/>
    <col min="18" max="18" width="9.28515625" style="20" bestFit="1" customWidth="1"/>
    <col min="19" max="19" width="15.5703125" style="20" bestFit="1" customWidth="1"/>
    <col min="20" max="20" width="15.85546875" style="20" bestFit="1" customWidth="1"/>
    <col min="21" max="22" width="15.85546875" style="26" bestFit="1" customWidth="1"/>
    <col min="23" max="23" width="12" style="20" bestFit="1" customWidth="1"/>
    <col min="24" max="16384" width="12.5703125" style="20"/>
  </cols>
  <sheetData>
    <row r="1" spans="1:24" ht="23.25" customHeight="1">
      <c r="A1" s="37" t="s">
        <v>81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pans="1:24" s="21" customFormat="1" ht="56.25">
      <c r="A2" s="2" t="s">
        <v>1</v>
      </c>
      <c r="B2" s="2" t="s">
        <v>2</v>
      </c>
      <c r="C2" s="2" t="s">
        <v>3</v>
      </c>
      <c r="D2" s="2" t="s">
        <v>73</v>
      </c>
      <c r="E2" s="2" t="s">
        <v>82</v>
      </c>
      <c r="F2" s="2" t="s">
        <v>5</v>
      </c>
      <c r="G2" s="2" t="s">
        <v>83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75</v>
      </c>
      <c r="M2" s="3" t="s">
        <v>76</v>
      </c>
      <c r="N2" s="2" t="s">
        <v>84</v>
      </c>
      <c r="O2" s="3" t="s">
        <v>77</v>
      </c>
      <c r="P2" s="2" t="s">
        <v>13</v>
      </c>
      <c r="Q2" s="2" t="s">
        <v>14</v>
      </c>
      <c r="R2" s="2" t="s">
        <v>15</v>
      </c>
      <c r="S2" s="2" t="s">
        <v>16</v>
      </c>
      <c r="T2" s="2" t="s">
        <v>63</v>
      </c>
      <c r="U2" s="2" t="s">
        <v>17</v>
      </c>
      <c r="V2" s="3" t="s">
        <v>18</v>
      </c>
      <c r="W2" s="2" t="s">
        <v>19</v>
      </c>
    </row>
    <row r="3" spans="1:24" s="22" customFormat="1" ht="23.25" customHeight="1">
      <c r="A3" s="38" t="s">
        <v>22</v>
      </c>
      <c r="B3" s="4" t="s">
        <v>23</v>
      </c>
      <c r="C3" s="5">
        <v>27844.05</v>
      </c>
      <c r="D3" s="5">
        <f>11.1*12</f>
        <v>133.19999999999999</v>
      </c>
      <c r="E3" s="5"/>
      <c r="F3" s="5">
        <f>ROUND((C3+D3+E3)/12,2)</f>
        <v>2331.44</v>
      </c>
      <c r="G3" s="7">
        <f>+C3+D3+E3+F3</f>
        <v>30308.69</v>
      </c>
      <c r="H3" s="8">
        <v>859.77</v>
      </c>
      <c r="I3" s="8">
        <f t="shared" ref="I3:I15" si="0">H3*12</f>
        <v>10317.24</v>
      </c>
      <c r="J3" s="8">
        <f>2363.04+78.1</f>
        <v>2441.14</v>
      </c>
      <c r="K3" s="9">
        <v>700.12</v>
      </c>
      <c r="L3" s="5">
        <f t="shared" ref="L3:L15" si="1">+G3+I3+J3+K3</f>
        <v>43767.19</v>
      </c>
      <c r="M3" s="10">
        <f>ROUND(L3*1.3%,2)</f>
        <v>568.97</v>
      </c>
      <c r="N3" s="10">
        <f>ROUND(L3*(3%-1.3%),2)</f>
        <v>744.04</v>
      </c>
      <c r="O3" s="5">
        <f>SUM(L3:N3)</f>
        <v>45080.200000000004</v>
      </c>
      <c r="P3" s="5">
        <f>ROUND(O3*23.8%,2)</f>
        <v>10729.09</v>
      </c>
      <c r="Q3" s="5">
        <f>ROUND(O3*0.093%,2)</f>
        <v>41.92</v>
      </c>
      <c r="R3" s="11">
        <f>ROUND(O3*8.5%,2)</f>
        <v>3831.82</v>
      </c>
      <c r="S3" s="5">
        <f>ROUND(O3/12,2)</f>
        <v>3756.68</v>
      </c>
      <c r="T3" s="11">
        <f>ROUND(O3*1.61%,2)</f>
        <v>725.79</v>
      </c>
      <c r="U3" s="5">
        <f>SUM(O3:T3)</f>
        <v>64165.500000000007</v>
      </c>
      <c r="V3" s="12">
        <f>7*220</f>
        <v>1540</v>
      </c>
      <c r="W3" s="5">
        <f>+U3+V3</f>
        <v>65705.5</v>
      </c>
      <c r="X3" s="13"/>
    </row>
    <row r="4" spans="1:24" s="22" customFormat="1" ht="23.25" customHeight="1">
      <c r="A4" s="38"/>
      <c r="B4" s="4" t="s">
        <v>28</v>
      </c>
      <c r="C4" s="5">
        <v>25299.02</v>
      </c>
      <c r="D4" s="5">
        <f>10.08*12</f>
        <v>120.96000000000001</v>
      </c>
      <c r="E4" s="5"/>
      <c r="F4" s="5">
        <f t="shared" ref="F4:F15" si="2">ROUND((C4+D4+E4)/12,2)</f>
        <v>2118.33</v>
      </c>
      <c r="G4" s="7">
        <f t="shared" ref="G4:G15" si="3">+C4+D4+E4+F4</f>
        <v>27538.309999999998</v>
      </c>
      <c r="H4" s="8">
        <v>773.49</v>
      </c>
      <c r="I4" s="8">
        <f t="shared" si="0"/>
        <v>9281.880000000001</v>
      </c>
      <c r="J4" s="8">
        <f>2125.88+70.2</f>
        <v>2196.08</v>
      </c>
      <c r="K4" s="9">
        <v>700.12</v>
      </c>
      <c r="L4" s="5">
        <f t="shared" si="1"/>
        <v>39716.390000000007</v>
      </c>
      <c r="M4" s="10">
        <f t="shared" ref="M4:M15" si="4">ROUND(L4*1.3%,2)</f>
        <v>516.30999999999995</v>
      </c>
      <c r="N4" s="10">
        <f t="shared" ref="N4:N15" si="5">ROUND(L4*(3%-1.3%),2)</f>
        <v>675.18</v>
      </c>
      <c r="O4" s="5">
        <f t="shared" ref="O4:O15" si="6">SUM(L4:N4)</f>
        <v>40907.880000000005</v>
      </c>
      <c r="P4" s="5">
        <f t="shared" ref="P4:P15" si="7">ROUND(O4*23.8%,2)</f>
        <v>9736.08</v>
      </c>
      <c r="Q4" s="5">
        <f t="shared" ref="Q4:Q15" si="8">ROUND(O4*0.093%,2)</f>
        <v>38.04</v>
      </c>
      <c r="R4" s="11">
        <f t="shared" ref="R4:R15" si="9">ROUND(O4*8.5%,2)</f>
        <v>3477.17</v>
      </c>
      <c r="S4" s="5">
        <f t="shared" ref="S4:S15" si="10">ROUND(O4/12,2)</f>
        <v>3408.99</v>
      </c>
      <c r="T4" s="11">
        <f t="shared" ref="T4:T15" si="11">ROUND(O4*1.61%,2)</f>
        <v>658.62</v>
      </c>
      <c r="U4" s="5">
        <f t="shared" ref="U4:U15" si="12">SUM(O4:T4)</f>
        <v>58226.780000000006</v>
      </c>
      <c r="V4" s="12">
        <f t="shared" ref="V4:V15" si="13">7*220</f>
        <v>1540</v>
      </c>
      <c r="W4" s="5">
        <f t="shared" ref="W4:W15" si="14">+U4+V4</f>
        <v>59766.780000000006</v>
      </c>
      <c r="X4" s="13"/>
    </row>
    <row r="5" spans="1:24" s="22" customFormat="1" ht="23.25" customHeight="1">
      <c r="A5" s="38"/>
      <c r="B5" s="4" t="s">
        <v>29</v>
      </c>
      <c r="C5" s="5">
        <v>23278.51</v>
      </c>
      <c r="D5" s="5">
        <f>9.26*12</f>
        <v>111.12</v>
      </c>
      <c r="E5" s="5"/>
      <c r="F5" s="5">
        <f t="shared" si="2"/>
        <v>1949.14</v>
      </c>
      <c r="G5" s="7">
        <f t="shared" si="3"/>
        <v>25338.769999999997</v>
      </c>
      <c r="H5" s="8">
        <v>659.31</v>
      </c>
      <c r="I5" s="8">
        <f t="shared" si="0"/>
        <v>7911.7199999999993</v>
      </c>
      <c r="J5" s="8">
        <f>1812.11+59.9</f>
        <v>1872.01</v>
      </c>
      <c r="K5" s="9">
        <v>700.12</v>
      </c>
      <c r="L5" s="5">
        <f t="shared" si="1"/>
        <v>35822.620000000003</v>
      </c>
      <c r="M5" s="10">
        <f t="shared" si="4"/>
        <v>465.69</v>
      </c>
      <c r="N5" s="10">
        <f t="shared" si="5"/>
        <v>608.98</v>
      </c>
      <c r="O5" s="5">
        <f t="shared" si="6"/>
        <v>36897.290000000008</v>
      </c>
      <c r="P5" s="5">
        <f t="shared" si="7"/>
        <v>8781.56</v>
      </c>
      <c r="Q5" s="5">
        <f t="shared" si="8"/>
        <v>34.31</v>
      </c>
      <c r="R5" s="11">
        <f t="shared" si="9"/>
        <v>3136.27</v>
      </c>
      <c r="S5" s="5">
        <f t="shared" si="10"/>
        <v>3074.77</v>
      </c>
      <c r="T5" s="11">
        <f t="shared" si="11"/>
        <v>594.04999999999995</v>
      </c>
      <c r="U5" s="5">
        <f t="shared" si="12"/>
        <v>52518.25</v>
      </c>
      <c r="V5" s="12">
        <f t="shared" si="13"/>
        <v>1540</v>
      </c>
      <c r="W5" s="5">
        <f t="shared" si="14"/>
        <v>54058.25</v>
      </c>
      <c r="X5" s="13"/>
    </row>
    <row r="6" spans="1:24" s="22" customFormat="1" ht="23.25" customHeight="1">
      <c r="A6" s="38" t="s">
        <v>30</v>
      </c>
      <c r="B6" s="4" t="s">
        <v>29</v>
      </c>
      <c r="C6" s="5">
        <v>23278.51</v>
      </c>
      <c r="D6" s="5">
        <f>9.26*12</f>
        <v>111.12</v>
      </c>
      <c r="E6" s="5"/>
      <c r="F6" s="5">
        <f t="shared" si="2"/>
        <v>1949.14</v>
      </c>
      <c r="G6" s="7">
        <f t="shared" si="3"/>
        <v>25338.769999999997</v>
      </c>
      <c r="H6" s="8">
        <v>659.31</v>
      </c>
      <c r="I6" s="8">
        <f t="shared" si="0"/>
        <v>7911.7199999999993</v>
      </c>
      <c r="J6" s="8">
        <f>1812.11+59.9</f>
        <v>1872.01</v>
      </c>
      <c r="K6" s="9">
        <v>700.12</v>
      </c>
      <c r="L6" s="5">
        <f t="shared" si="1"/>
        <v>35822.620000000003</v>
      </c>
      <c r="M6" s="10">
        <f t="shared" si="4"/>
        <v>465.69</v>
      </c>
      <c r="N6" s="10">
        <f t="shared" si="5"/>
        <v>608.98</v>
      </c>
      <c r="O6" s="5">
        <f t="shared" si="6"/>
        <v>36897.290000000008</v>
      </c>
      <c r="P6" s="5">
        <f t="shared" si="7"/>
        <v>8781.56</v>
      </c>
      <c r="Q6" s="5">
        <f t="shared" si="8"/>
        <v>34.31</v>
      </c>
      <c r="R6" s="11">
        <f t="shared" si="9"/>
        <v>3136.27</v>
      </c>
      <c r="S6" s="5">
        <f t="shared" si="10"/>
        <v>3074.77</v>
      </c>
      <c r="T6" s="11">
        <f t="shared" si="11"/>
        <v>594.04999999999995</v>
      </c>
      <c r="U6" s="5">
        <f t="shared" si="12"/>
        <v>52518.25</v>
      </c>
      <c r="V6" s="12">
        <f t="shared" si="13"/>
        <v>1540</v>
      </c>
      <c r="W6" s="5">
        <f t="shared" si="14"/>
        <v>54058.25</v>
      </c>
      <c r="X6" s="13"/>
    </row>
    <row r="7" spans="1:24" s="22" customFormat="1" ht="23.25" customHeight="1">
      <c r="A7" s="38"/>
      <c r="B7" s="4" t="s">
        <v>35</v>
      </c>
      <c r="C7" s="5">
        <v>21205.02</v>
      </c>
      <c r="D7" s="5">
        <f>8.45*12</f>
        <v>101.39999999999999</v>
      </c>
      <c r="E7" s="5">
        <v>117.72</v>
      </c>
      <c r="F7" s="5">
        <f t="shared" si="2"/>
        <v>1785.35</v>
      </c>
      <c r="G7" s="7">
        <f t="shared" si="3"/>
        <v>23209.49</v>
      </c>
      <c r="H7" s="8">
        <v>573.03</v>
      </c>
      <c r="I7" s="8">
        <f t="shared" si="0"/>
        <v>6876.36</v>
      </c>
      <c r="J7" s="8">
        <f>1574.96+52</f>
        <v>1626.96</v>
      </c>
      <c r="K7" s="9">
        <v>700.12</v>
      </c>
      <c r="L7" s="5">
        <f t="shared" si="1"/>
        <v>32412.93</v>
      </c>
      <c r="M7" s="10">
        <f t="shared" si="4"/>
        <v>421.37</v>
      </c>
      <c r="N7" s="10">
        <f t="shared" si="5"/>
        <v>551.02</v>
      </c>
      <c r="O7" s="5">
        <f t="shared" si="6"/>
        <v>33385.32</v>
      </c>
      <c r="P7" s="5">
        <f t="shared" si="7"/>
        <v>7945.71</v>
      </c>
      <c r="Q7" s="5">
        <f t="shared" si="8"/>
        <v>31.05</v>
      </c>
      <c r="R7" s="11">
        <f t="shared" si="9"/>
        <v>2837.75</v>
      </c>
      <c r="S7" s="5">
        <f t="shared" si="10"/>
        <v>2782.11</v>
      </c>
      <c r="T7" s="11">
        <f t="shared" si="11"/>
        <v>537.5</v>
      </c>
      <c r="U7" s="5">
        <f t="shared" si="12"/>
        <v>47519.44</v>
      </c>
      <c r="V7" s="12">
        <f t="shared" si="13"/>
        <v>1540</v>
      </c>
      <c r="W7" s="5">
        <f t="shared" si="14"/>
        <v>49059.44</v>
      </c>
      <c r="X7" s="13"/>
    </row>
    <row r="8" spans="1:24" s="22" customFormat="1" ht="23.25" customHeight="1">
      <c r="A8" s="38"/>
      <c r="B8" s="4" t="s">
        <v>36</v>
      </c>
      <c r="C8" s="5">
        <v>19998.12</v>
      </c>
      <c r="D8" s="5">
        <f>7.97*12</f>
        <v>95.64</v>
      </c>
      <c r="E8" s="5">
        <v>171.12</v>
      </c>
      <c r="F8" s="5">
        <f t="shared" si="2"/>
        <v>1688.74</v>
      </c>
      <c r="G8" s="7">
        <f t="shared" si="3"/>
        <v>21953.62</v>
      </c>
      <c r="H8" s="8">
        <v>490.47</v>
      </c>
      <c r="I8" s="8">
        <f t="shared" si="0"/>
        <v>5885.64</v>
      </c>
      <c r="J8" s="8">
        <f>1348.1+44.5</f>
        <v>1392.6</v>
      </c>
      <c r="K8" s="9">
        <v>700.12</v>
      </c>
      <c r="L8" s="5">
        <f t="shared" si="1"/>
        <v>29931.979999999996</v>
      </c>
      <c r="M8" s="10">
        <f t="shared" si="4"/>
        <v>389.12</v>
      </c>
      <c r="N8" s="10">
        <f t="shared" si="5"/>
        <v>508.84</v>
      </c>
      <c r="O8" s="5">
        <f t="shared" si="6"/>
        <v>30829.939999999995</v>
      </c>
      <c r="P8" s="5">
        <f t="shared" si="7"/>
        <v>7337.53</v>
      </c>
      <c r="Q8" s="5">
        <f t="shared" si="8"/>
        <v>28.67</v>
      </c>
      <c r="R8" s="11">
        <f t="shared" si="9"/>
        <v>2620.54</v>
      </c>
      <c r="S8" s="5">
        <f t="shared" si="10"/>
        <v>2569.16</v>
      </c>
      <c r="T8" s="11">
        <f t="shared" si="11"/>
        <v>496.36</v>
      </c>
      <c r="U8" s="5">
        <f t="shared" si="12"/>
        <v>43882.2</v>
      </c>
      <c r="V8" s="12">
        <f t="shared" si="13"/>
        <v>1540</v>
      </c>
      <c r="W8" s="5">
        <f t="shared" si="14"/>
        <v>45422.2</v>
      </c>
      <c r="X8" s="13"/>
    </row>
    <row r="9" spans="1:24" s="22" customFormat="1" ht="23.25" customHeight="1">
      <c r="A9" s="38" t="s">
        <v>37</v>
      </c>
      <c r="B9" s="4" t="s">
        <v>23</v>
      </c>
      <c r="C9" s="5">
        <v>27844.05</v>
      </c>
      <c r="D9" s="5">
        <f>11.1*12</f>
        <v>133.19999999999999</v>
      </c>
      <c r="E9" s="5"/>
      <c r="F9" s="5">
        <f t="shared" si="2"/>
        <v>2331.44</v>
      </c>
      <c r="G9" s="7">
        <f t="shared" si="3"/>
        <v>30308.69</v>
      </c>
      <c r="H9" s="8">
        <v>859.77</v>
      </c>
      <c r="I9" s="8">
        <f t="shared" si="0"/>
        <v>10317.24</v>
      </c>
      <c r="J9" s="8">
        <f>2363.04+78.1</f>
        <v>2441.14</v>
      </c>
      <c r="K9" s="9">
        <v>700.12</v>
      </c>
      <c r="L9" s="5">
        <f t="shared" si="1"/>
        <v>43767.19</v>
      </c>
      <c r="M9" s="10">
        <f t="shared" si="4"/>
        <v>568.97</v>
      </c>
      <c r="N9" s="10">
        <f t="shared" si="5"/>
        <v>744.04</v>
      </c>
      <c r="O9" s="5">
        <f t="shared" si="6"/>
        <v>45080.200000000004</v>
      </c>
      <c r="P9" s="5">
        <f t="shared" si="7"/>
        <v>10729.09</v>
      </c>
      <c r="Q9" s="5">
        <f t="shared" si="8"/>
        <v>41.92</v>
      </c>
      <c r="R9" s="11">
        <f t="shared" si="9"/>
        <v>3831.82</v>
      </c>
      <c r="S9" s="5">
        <f t="shared" si="10"/>
        <v>3756.68</v>
      </c>
      <c r="T9" s="11">
        <f t="shared" si="11"/>
        <v>725.79</v>
      </c>
      <c r="U9" s="5">
        <f t="shared" si="12"/>
        <v>64165.500000000007</v>
      </c>
      <c r="V9" s="12">
        <f t="shared" si="13"/>
        <v>1540</v>
      </c>
      <c r="W9" s="5">
        <f t="shared" si="14"/>
        <v>65705.5</v>
      </c>
      <c r="X9" s="13"/>
    </row>
    <row r="10" spans="1:24" s="22" customFormat="1" ht="23.25" customHeight="1">
      <c r="A10" s="38"/>
      <c r="B10" s="4" t="s">
        <v>28</v>
      </c>
      <c r="C10" s="5">
        <v>25299.02</v>
      </c>
      <c r="D10" s="5">
        <f>10.08*12</f>
        <v>120.96000000000001</v>
      </c>
      <c r="E10" s="5"/>
      <c r="F10" s="5">
        <f t="shared" si="2"/>
        <v>2118.33</v>
      </c>
      <c r="G10" s="7">
        <f t="shared" si="3"/>
        <v>27538.309999999998</v>
      </c>
      <c r="H10" s="8">
        <v>773.49</v>
      </c>
      <c r="I10" s="8">
        <f t="shared" si="0"/>
        <v>9281.880000000001</v>
      </c>
      <c r="J10" s="8">
        <f>2125.88+70.2</f>
        <v>2196.08</v>
      </c>
      <c r="K10" s="9">
        <v>700.12</v>
      </c>
      <c r="L10" s="5">
        <f t="shared" si="1"/>
        <v>39716.390000000007</v>
      </c>
      <c r="M10" s="10">
        <f t="shared" si="4"/>
        <v>516.30999999999995</v>
      </c>
      <c r="N10" s="10">
        <f t="shared" si="5"/>
        <v>675.18</v>
      </c>
      <c r="O10" s="5">
        <f t="shared" si="6"/>
        <v>40907.880000000005</v>
      </c>
      <c r="P10" s="5">
        <f t="shared" si="7"/>
        <v>9736.08</v>
      </c>
      <c r="Q10" s="5">
        <f t="shared" si="8"/>
        <v>38.04</v>
      </c>
      <c r="R10" s="11">
        <f t="shared" si="9"/>
        <v>3477.17</v>
      </c>
      <c r="S10" s="5">
        <f t="shared" si="10"/>
        <v>3408.99</v>
      </c>
      <c r="T10" s="11">
        <f t="shared" si="11"/>
        <v>658.62</v>
      </c>
      <c r="U10" s="5">
        <f t="shared" si="12"/>
        <v>58226.780000000006</v>
      </c>
      <c r="V10" s="12">
        <f t="shared" si="13"/>
        <v>1540</v>
      </c>
      <c r="W10" s="5">
        <f t="shared" si="14"/>
        <v>59766.780000000006</v>
      </c>
      <c r="X10" s="13"/>
    </row>
    <row r="11" spans="1:24" s="22" customFormat="1" ht="23.25" customHeight="1">
      <c r="A11" s="38" t="s">
        <v>38</v>
      </c>
      <c r="B11" s="4" t="s">
        <v>28</v>
      </c>
      <c r="C11" s="5">
        <v>25299.02</v>
      </c>
      <c r="D11" s="5">
        <f>10.08*12</f>
        <v>120.96000000000001</v>
      </c>
      <c r="E11" s="5"/>
      <c r="F11" s="5">
        <f t="shared" si="2"/>
        <v>2118.33</v>
      </c>
      <c r="G11" s="7">
        <f t="shared" si="3"/>
        <v>27538.309999999998</v>
      </c>
      <c r="H11" s="8">
        <v>773.49</v>
      </c>
      <c r="I11" s="8">
        <f t="shared" si="0"/>
        <v>9281.880000000001</v>
      </c>
      <c r="J11" s="8">
        <f>2125.88+70.2</f>
        <v>2196.08</v>
      </c>
      <c r="K11" s="9">
        <v>700.12</v>
      </c>
      <c r="L11" s="5">
        <f t="shared" si="1"/>
        <v>39716.390000000007</v>
      </c>
      <c r="M11" s="10">
        <f t="shared" si="4"/>
        <v>516.30999999999995</v>
      </c>
      <c r="N11" s="10">
        <f t="shared" si="5"/>
        <v>675.18</v>
      </c>
      <c r="O11" s="5">
        <f t="shared" si="6"/>
        <v>40907.880000000005</v>
      </c>
      <c r="P11" s="5">
        <f t="shared" si="7"/>
        <v>9736.08</v>
      </c>
      <c r="Q11" s="5">
        <f t="shared" si="8"/>
        <v>38.04</v>
      </c>
      <c r="R11" s="11">
        <f t="shared" si="9"/>
        <v>3477.17</v>
      </c>
      <c r="S11" s="5">
        <f t="shared" si="10"/>
        <v>3408.99</v>
      </c>
      <c r="T11" s="11">
        <f t="shared" si="11"/>
        <v>658.62</v>
      </c>
      <c r="U11" s="5">
        <f t="shared" si="12"/>
        <v>58226.780000000006</v>
      </c>
      <c r="V11" s="12">
        <f t="shared" si="13"/>
        <v>1540</v>
      </c>
      <c r="W11" s="5">
        <f t="shared" si="14"/>
        <v>59766.780000000006</v>
      </c>
      <c r="X11" s="13"/>
    </row>
    <row r="12" spans="1:24" s="22" customFormat="1" ht="23.25" customHeight="1">
      <c r="A12" s="38"/>
      <c r="B12" s="4" t="s">
        <v>29</v>
      </c>
      <c r="C12" s="5">
        <v>23278.51</v>
      </c>
      <c r="D12" s="5">
        <f>9.26*12</f>
        <v>111.12</v>
      </c>
      <c r="E12" s="5"/>
      <c r="F12" s="5">
        <f t="shared" si="2"/>
        <v>1949.14</v>
      </c>
      <c r="G12" s="7">
        <f t="shared" si="3"/>
        <v>25338.769999999997</v>
      </c>
      <c r="H12" s="8">
        <v>659.31</v>
      </c>
      <c r="I12" s="8">
        <f t="shared" si="0"/>
        <v>7911.7199999999993</v>
      </c>
      <c r="J12" s="8">
        <f>1812.11+59.9</f>
        <v>1872.01</v>
      </c>
      <c r="K12" s="9">
        <v>700.12</v>
      </c>
      <c r="L12" s="5">
        <f t="shared" si="1"/>
        <v>35822.620000000003</v>
      </c>
      <c r="M12" s="10">
        <f t="shared" si="4"/>
        <v>465.69</v>
      </c>
      <c r="N12" s="10">
        <f t="shared" si="5"/>
        <v>608.98</v>
      </c>
      <c r="O12" s="5">
        <f t="shared" si="6"/>
        <v>36897.290000000008</v>
      </c>
      <c r="P12" s="5">
        <f t="shared" si="7"/>
        <v>8781.56</v>
      </c>
      <c r="Q12" s="5">
        <f t="shared" si="8"/>
        <v>34.31</v>
      </c>
      <c r="R12" s="11">
        <f t="shared" si="9"/>
        <v>3136.27</v>
      </c>
      <c r="S12" s="5">
        <f t="shared" si="10"/>
        <v>3074.77</v>
      </c>
      <c r="T12" s="11">
        <f t="shared" si="11"/>
        <v>594.04999999999995</v>
      </c>
      <c r="U12" s="5">
        <f t="shared" si="12"/>
        <v>52518.25</v>
      </c>
      <c r="V12" s="12">
        <f t="shared" si="13"/>
        <v>1540</v>
      </c>
      <c r="W12" s="5">
        <f t="shared" si="14"/>
        <v>54058.25</v>
      </c>
      <c r="X12" s="13"/>
    </row>
    <row r="13" spans="1:24" s="22" customFormat="1" ht="23.25" customHeight="1">
      <c r="A13" s="38"/>
      <c r="B13" s="4" t="s">
        <v>35</v>
      </c>
      <c r="C13" s="5">
        <v>21205.02</v>
      </c>
      <c r="D13" s="5">
        <f>8.45*12</f>
        <v>101.39999999999999</v>
      </c>
      <c r="E13" s="5">
        <v>117.72</v>
      </c>
      <c r="F13" s="5">
        <f t="shared" si="2"/>
        <v>1785.35</v>
      </c>
      <c r="G13" s="7">
        <f t="shared" si="3"/>
        <v>23209.49</v>
      </c>
      <c r="H13" s="8">
        <v>573.03</v>
      </c>
      <c r="I13" s="8">
        <f t="shared" si="0"/>
        <v>6876.36</v>
      </c>
      <c r="J13" s="8">
        <f>1574.96+52</f>
        <v>1626.96</v>
      </c>
      <c r="K13" s="9">
        <v>700.12</v>
      </c>
      <c r="L13" s="5">
        <f t="shared" si="1"/>
        <v>32412.93</v>
      </c>
      <c r="M13" s="10">
        <f t="shared" si="4"/>
        <v>421.37</v>
      </c>
      <c r="N13" s="10">
        <f t="shared" si="5"/>
        <v>551.02</v>
      </c>
      <c r="O13" s="5">
        <f t="shared" si="6"/>
        <v>33385.32</v>
      </c>
      <c r="P13" s="5">
        <f t="shared" si="7"/>
        <v>7945.71</v>
      </c>
      <c r="Q13" s="5">
        <f t="shared" si="8"/>
        <v>31.05</v>
      </c>
      <c r="R13" s="11">
        <f t="shared" si="9"/>
        <v>2837.75</v>
      </c>
      <c r="S13" s="5">
        <f t="shared" si="10"/>
        <v>2782.11</v>
      </c>
      <c r="T13" s="11">
        <f t="shared" si="11"/>
        <v>537.5</v>
      </c>
      <c r="U13" s="5">
        <f t="shared" si="12"/>
        <v>47519.44</v>
      </c>
      <c r="V13" s="12">
        <f t="shared" si="13"/>
        <v>1540</v>
      </c>
      <c r="W13" s="5">
        <f t="shared" si="14"/>
        <v>49059.44</v>
      </c>
      <c r="X13" s="13"/>
    </row>
    <row r="14" spans="1:24" s="22" customFormat="1" ht="23.25" customHeight="1">
      <c r="A14" s="38" t="s">
        <v>43</v>
      </c>
      <c r="B14" s="4" t="s">
        <v>35</v>
      </c>
      <c r="C14" s="5">
        <v>21205.02</v>
      </c>
      <c r="D14" s="5">
        <f>8.45*12</f>
        <v>101.39999999999999</v>
      </c>
      <c r="E14" s="5">
        <v>117.72</v>
      </c>
      <c r="F14" s="5">
        <f t="shared" si="2"/>
        <v>1785.35</v>
      </c>
      <c r="G14" s="7">
        <f t="shared" si="3"/>
        <v>23209.49</v>
      </c>
      <c r="H14" s="8">
        <v>573.03</v>
      </c>
      <c r="I14" s="8">
        <f t="shared" si="0"/>
        <v>6876.36</v>
      </c>
      <c r="J14" s="8">
        <f>1574.96+52</f>
        <v>1626.96</v>
      </c>
      <c r="K14" s="9">
        <v>700.12</v>
      </c>
      <c r="L14" s="5">
        <f t="shared" si="1"/>
        <v>32412.93</v>
      </c>
      <c r="M14" s="10">
        <f t="shared" si="4"/>
        <v>421.37</v>
      </c>
      <c r="N14" s="10">
        <f t="shared" si="5"/>
        <v>551.02</v>
      </c>
      <c r="O14" s="5">
        <f t="shared" si="6"/>
        <v>33385.32</v>
      </c>
      <c r="P14" s="5">
        <f t="shared" si="7"/>
        <v>7945.71</v>
      </c>
      <c r="Q14" s="5">
        <f t="shared" si="8"/>
        <v>31.05</v>
      </c>
      <c r="R14" s="11">
        <f t="shared" si="9"/>
        <v>2837.75</v>
      </c>
      <c r="S14" s="5">
        <f t="shared" si="10"/>
        <v>2782.11</v>
      </c>
      <c r="T14" s="11">
        <f t="shared" si="11"/>
        <v>537.5</v>
      </c>
      <c r="U14" s="5">
        <f t="shared" si="12"/>
        <v>47519.44</v>
      </c>
      <c r="V14" s="12">
        <f t="shared" si="13"/>
        <v>1540</v>
      </c>
      <c r="W14" s="5">
        <f t="shared" si="14"/>
        <v>49059.44</v>
      </c>
      <c r="X14" s="13"/>
    </row>
    <row r="15" spans="1:24" s="22" customFormat="1" ht="23.25" customHeight="1">
      <c r="A15" s="38"/>
      <c r="B15" s="4" t="s">
        <v>36</v>
      </c>
      <c r="C15" s="5">
        <v>19998.12</v>
      </c>
      <c r="D15" s="5">
        <f>7.97*12</f>
        <v>95.64</v>
      </c>
      <c r="E15" s="5">
        <v>171.12</v>
      </c>
      <c r="F15" s="5">
        <f t="shared" si="2"/>
        <v>1688.74</v>
      </c>
      <c r="G15" s="7">
        <f t="shared" si="3"/>
        <v>21953.62</v>
      </c>
      <c r="H15" s="8">
        <v>490.47</v>
      </c>
      <c r="I15" s="8">
        <f t="shared" si="0"/>
        <v>5885.64</v>
      </c>
      <c r="J15" s="8">
        <f>1348.1+44.5</f>
        <v>1392.6</v>
      </c>
      <c r="K15" s="9">
        <v>700.12</v>
      </c>
      <c r="L15" s="5">
        <f t="shared" si="1"/>
        <v>29931.979999999996</v>
      </c>
      <c r="M15" s="10">
        <f t="shared" si="4"/>
        <v>389.12</v>
      </c>
      <c r="N15" s="10">
        <f t="shared" si="5"/>
        <v>508.84</v>
      </c>
      <c r="O15" s="5">
        <f t="shared" si="6"/>
        <v>30829.939999999995</v>
      </c>
      <c r="P15" s="5">
        <f t="shared" si="7"/>
        <v>7337.53</v>
      </c>
      <c r="Q15" s="5">
        <f t="shared" si="8"/>
        <v>28.67</v>
      </c>
      <c r="R15" s="11">
        <f t="shared" si="9"/>
        <v>2620.54</v>
      </c>
      <c r="S15" s="5">
        <f t="shared" si="10"/>
        <v>2569.16</v>
      </c>
      <c r="T15" s="11">
        <f t="shared" si="11"/>
        <v>496.36</v>
      </c>
      <c r="U15" s="5">
        <f t="shared" si="12"/>
        <v>43882.2</v>
      </c>
      <c r="V15" s="12">
        <f t="shared" si="13"/>
        <v>1540</v>
      </c>
      <c r="W15" s="5">
        <f t="shared" si="14"/>
        <v>45422.2</v>
      </c>
      <c r="X15" s="13"/>
    </row>
    <row r="16" spans="1:24" ht="23.25" customHeight="1">
      <c r="B16" s="23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5"/>
    </row>
    <row r="17" spans="1:24" ht="56.25">
      <c r="A17" s="2" t="s">
        <v>1</v>
      </c>
      <c r="B17" s="2" t="s">
        <v>48</v>
      </c>
      <c r="C17" s="3" t="s">
        <v>3</v>
      </c>
      <c r="D17" s="3" t="s">
        <v>73</v>
      </c>
      <c r="E17" s="3" t="s">
        <v>5</v>
      </c>
      <c r="F17" s="3" t="s">
        <v>83</v>
      </c>
      <c r="G17" s="3" t="s">
        <v>49</v>
      </c>
      <c r="H17" s="3" t="s">
        <v>85</v>
      </c>
      <c r="I17" s="3" t="s">
        <v>11</v>
      </c>
      <c r="J17" s="3" t="s">
        <v>75</v>
      </c>
      <c r="K17" s="3" t="s">
        <v>76</v>
      </c>
      <c r="L17" s="2" t="s">
        <v>84</v>
      </c>
      <c r="M17" s="3" t="s">
        <v>77</v>
      </c>
      <c r="N17" s="2" t="s">
        <v>13</v>
      </c>
      <c r="O17" s="2" t="s">
        <v>14</v>
      </c>
      <c r="P17" s="2" t="s">
        <v>15</v>
      </c>
      <c r="Q17" s="2" t="s">
        <v>16</v>
      </c>
      <c r="R17" s="2" t="s">
        <v>63</v>
      </c>
      <c r="S17" s="3" t="s">
        <v>17</v>
      </c>
      <c r="T17" s="3" t="s">
        <v>18</v>
      </c>
      <c r="U17" s="3" t="s">
        <v>19</v>
      </c>
      <c r="V17" s="14"/>
      <c r="W17" s="14"/>
      <c r="X17" s="15"/>
    </row>
    <row r="18" spans="1:24" ht="23.25" customHeight="1">
      <c r="A18" s="36" t="s">
        <v>51</v>
      </c>
      <c r="B18" s="24" t="s">
        <v>52</v>
      </c>
      <c r="C18" s="16">
        <v>51523.85</v>
      </c>
      <c r="D18" s="17">
        <f>20.68*12</f>
        <v>248.16</v>
      </c>
      <c r="E18" s="5">
        <f t="shared" ref="E18:E38" si="15">ROUND((C18+D18)/12,2)</f>
        <v>4314.33</v>
      </c>
      <c r="F18" s="7">
        <f t="shared" ref="F18:F38" si="16">+C18+D18+E18</f>
        <v>56086.340000000004</v>
      </c>
      <c r="G18" s="16">
        <f>2039.05+(7.9*13)</f>
        <v>2141.75</v>
      </c>
      <c r="H18" s="18">
        <f t="shared" ref="H18:H38" si="17">+F18+G18</f>
        <v>58228.090000000004</v>
      </c>
      <c r="I18" s="19">
        <v>615.25</v>
      </c>
      <c r="J18" s="16">
        <f t="shared" ref="J18:J38" si="18">+H18+I18</f>
        <v>58843.340000000004</v>
      </c>
      <c r="K18" s="10">
        <f t="shared" ref="K18:K38" si="19">ROUND(J18*1.3%,2)</f>
        <v>764.96</v>
      </c>
      <c r="L18" s="10">
        <f t="shared" ref="L18:L38" si="20">ROUND(J18*(3%-1.3%),2)</f>
        <v>1000.34</v>
      </c>
      <c r="M18" s="5">
        <f t="shared" ref="M18:M38" si="21">SUM(J18:L18)</f>
        <v>60608.639999999999</v>
      </c>
      <c r="N18" s="5">
        <f t="shared" ref="N18:N38" si="22">ROUND(M18*23.8%,2)</f>
        <v>14424.86</v>
      </c>
      <c r="O18" s="5">
        <f t="shared" ref="O18:O38" si="23">ROUND(M18*0.093%,2)</f>
        <v>56.37</v>
      </c>
      <c r="P18" s="11">
        <f t="shared" ref="P18:P38" si="24">ROUND(M18*8.5%,2)</f>
        <v>5151.7299999999996</v>
      </c>
      <c r="Q18" s="5">
        <f t="shared" ref="Q18:Q38" si="25">ROUND(M18/12,2)</f>
        <v>5050.72</v>
      </c>
      <c r="R18" s="11">
        <f t="shared" ref="R18:R38" si="26">ROUND(M18*1.61%,2)</f>
        <v>975.8</v>
      </c>
      <c r="S18" s="5">
        <f t="shared" ref="S18:S38" si="27">SUM(M18:R18)</f>
        <v>86268.12</v>
      </c>
      <c r="T18" s="12">
        <f>7*220</f>
        <v>1540</v>
      </c>
      <c r="U18" s="5">
        <f>+S18+T18</f>
        <v>87808.12</v>
      </c>
      <c r="V18" s="14"/>
      <c r="W18" s="14"/>
      <c r="X18" s="15"/>
    </row>
    <row r="19" spans="1:24" ht="23.25" customHeight="1">
      <c r="A19" s="36"/>
      <c r="B19" s="25" t="s">
        <v>53</v>
      </c>
      <c r="C19" s="16">
        <v>56699.02</v>
      </c>
      <c r="D19" s="17">
        <f>22.76*12</f>
        <v>273.12</v>
      </c>
      <c r="E19" s="5">
        <f t="shared" si="15"/>
        <v>4747.68</v>
      </c>
      <c r="F19" s="7">
        <f t="shared" si="16"/>
        <v>61719.82</v>
      </c>
      <c r="G19" s="16">
        <f t="shared" ref="G19:G24" si="28">2039.05+(7.9*13)</f>
        <v>2141.75</v>
      </c>
      <c r="H19" s="18">
        <f t="shared" si="17"/>
        <v>63861.57</v>
      </c>
      <c r="I19" s="19">
        <v>615.25</v>
      </c>
      <c r="J19" s="16">
        <f t="shared" si="18"/>
        <v>64476.82</v>
      </c>
      <c r="K19" s="10">
        <f t="shared" si="19"/>
        <v>838.2</v>
      </c>
      <c r="L19" s="10">
        <f t="shared" si="20"/>
        <v>1096.1099999999999</v>
      </c>
      <c r="M19" s="5">
        <f t="shared" si="21"/>
        <v>66411.12999999999</v>
      </c>
      <c r="N19" s="5">
        <f t="shared" si="22"/>
        <v>15805.85</v>
      </c>
      <c r="O19" s="5">
        <f t="shared" si="23"/>
        <v>61.76</v>
      </c>
      <c r="P19" s="5">
        <f t="shared" si="24"/>
        <v>5644.95</v>
      </c>
      <c r="Q19" s="5">
        <f t="shared" si="25"/>
        <v>5534.26</v>
      </c>
      <c r="R19" s="11">
        <f t="shared" si="26"/>
        <v>1069.22</v>
      </c>
      <c r="S19" s="5">
        <f t="shared" si="27"/>
        <v>94527.169999999984</v>
      </c>
      <c r="T19" s="12">
        <f t="shared" ref="T19:T38" si="29">7*220</f>
        <v>1540</v>
      </c>
      <c r="U19" s="5">
        <f t="shared" ref="U19:U38" si="30">+S19+T19</f>
        <v>96067.169999999984</v>
      </c>
      <c r="V19" s="14"/>
      <c r="W19" s="14"/>
      <c r="X19" s="15"/>
    </row>
    <row r="20" spans="1:24" ht="23.25" customHeight="1">
      <c r="A20" s="36"/>
      <c r="B20" s="25" t="s">
        <v>54</v>
      </c>
      <c r="C20" s="16">
        <v>62106.5</v>
      </c>
      <c r="D20" s="17">
        <f>24.93*12</f>
        <v>299.15999999999997</v>
      </c>
      <c r="E20" s="5">
        <f t="shared" si="15"/>
        <v>5200.47</v>
      </c>
      <c r="F20" s="7">
        <f t="shared" si="16"/>
        <v>67606.13</v>
      </c>
      <c r="G20" s="16">
        <f t="shared" si="28"/>
        <v>2141.75</v>
      </c>
      <c r="H20" s="18">
        <f t="shared" si="17"/>
        <v>69747.88</v>
      </c>
      <c r="I20" s="19">
        <v>615.25</v>
      </c>
      <c r="J20" s="16">
        <f t="shared" si="18"/>
        <v>70363.13</v>
      </c>
      <c r="K20" s="10">
        <f t="shared" si="19"/>
        <v>914.72</v>
      </c>
      <c r="L20" s="10">
        <f t="shared" si="20"/>
        <v>1196.17</v>
      </c>
      <c r="M20" s="5">
        <f t="shared" si="21"/>
        <v>72474.02</v>
      </c>
      <c r="N20" s="5">
        <f t="shared" si="22"/>
        <v>17248.82</v>
      </c>
      <c r="O20" s="5">
        <f t="shared" si="23"/>
        <v>67.400000000000006</v>
      </c>
      <c r="P20" s="5">
        <f t="shared" si="24"/>
        <v>6160.29</v>
      </c>
      <c r="Q20" s="5">
        <f t="shared" si="25"/>
        <v>6039.5</v>
      </c>
      <c r="R20" s="11">
        <f t="shared" si="26"/>
        <v>1166.83</v>
      </c>
      <c r="S20" s="5">
        <f t="shared" si="27"/>
        <v>103156.85999999999</v>
      </c>
      <c r="T20" s="12">
        <f t="shared" si="29"/>
        <v>1540</v>
      </c>
      <c r="U20" s="5">
        <f t="shared" si="30"/>
        <v>104696.85999999999</v>
      </c>
      <c r="V20" s="14"/>
      <c r="W20" s="14"/>
      <c r="X20" s="15"/>
    </row>
    <row r="21" spans="1:24" ht="23.25" customHeight="1">
      <c r="A21" s="36"/>
      <c r="B21" s="25" t="s">
        <v>55</v>
      </c>
      <c r="C21" s="16">
        <v>67457.22</v>
      </c>
      <c r="D21" s="17">
        <f>27.08*12</f>
        <v>324.95999999999998</v>
      </c>
      <c r="E21" s="5">
        <f t="shared" si="15"/>
        <v>5648.52</v>
      </c>
      <c r="F21" s="7">
        <f t="shared" si="16"/>
        <v>73430.700000000012</v>
      </c>
      <c r="G21" s="16">
        <f t="shared" si="28"/>
        <v>2141.75</v>
      </c>
      <c r="H21" s="18">
        <f t="shared" si="17"/>
        <v>75572.450000000012</v>
      </c>
      <c r="I21" s="19">
        <v>615.25</v>
      </c>
      <c r="J21" s="16">
        <f t="shared" si="18"/>
        <v>76187.700000000012</v>
      </c>
      <c r="K21" s="10">
        <f t="shared" si="19"/>
        <v>990.44</v>
      </c>
      <c r="L21" s="10">
        <f t="shared" si="20"/>
        <v>1295.19</v>
      </c>
      <c r="M21" s="5">
        <f t="shared" si="21"/>
        <v>78473.330000000016</v>
      </c>
      <c r="N21" s="5">
        <f t="shared" si="22"/>
        <v>18676.650000000001</v>
      </c>
      <c r="O21" s="5">
        <f t="shared" si="23"/>
        <v>72.98</v>
      </c>
      <c r="P21" s="5">
        <f t="shared" si="24"/>
        <v>6670.23</v>
      </c>
      <c r="Q21" s="5">
        <f t="shared" si="25"/>
        <v>6539.44</v>
      </c>
      <c r="R21" s="11">
        <f t="shared" si="26"/>
        <v>1263.42</v>
      </c>
      <c r="S21" s="5">
        <f t="shared" si="27"/>
        <v>111696.05</v>
      </c>
      <c r="T21" s="12">
        <f t="shared" si="29"/>
        <v>1540</v>
      </c>
      <c r="U21" s="5">
        <f t="shared" si="30"/>
        <v>113236.05</v>
      </c>
      <c r="V21" s="14"/>
      <c r="W21" s="14"/>
      <c r="X21" s="15"/>
    </row>
    <row r="22" spans="1:24" ht="23.25" customHeight="1">
      <c r="A22" s="36"/>
      <c r="B22" s="25" t="s">
        <v>56</v>
      </c>
      <c r="C22" s="16">
        <v>77257.48</v>
      </c>
      <c r="D22" s="17">
        <f>31.02*12</f>
        <v>372.24</v>
      </c>
      <c r="E22" s="5">
        <f t="shared" si="15"/>
        <v>6469.14</v>
      </c>
      <c r="F22" s="7">
        <f t="shared" si="16"/>
        <v>84098.86</v>
      </c>
      <c r="G22" s="16">
        <f t="shared" si="28"/>
        <v>2141.75</v>
      </c>
      <c r="H22" s="18">
        <f t="shared" si="17"/>
        <v>86240.61</v>
      </c>
      <c r="I22" s="19">
        <v>615.25</v>
      </c>
      <c r="J22" s="16">
        <f t="shared" si="18"/>
        <v>86855.86</v>
      </c>
      <c r="K22" s="10">
        <f t="shared" si="19"/>
        <v>1129.1300000000001</v>
      </c>
      <c r="L22" s="10">
        <f t="shared" si="20"/>
        <v>1476.55</v>
      </c>
      <c r="M22" s="5">
        <f t="shared" si="21"/>
        <v>89461.540000000008</v>
      </c>
      <c r="N22" s="5">
        <f t="shared" si="22"/>
        <v>21291.85</v>
      </c>
      <c r="O22" s="5">
        <f t="shared" si="23"/>
        <v>83.2</v>
      </c>
      <c r="P22" s="5">
        <f t="shared" si="24"/>
        <v>7604.23</v>
      </c>
      <c r="Q22" s="5">
        <f t="shared" si="25"/>
        <v>7455.13</v>
      </c>
      <c r="R22" s="11">
        <f t="shared" si="26"/>
        <v>1440.33</v>
      </c>
      <c r="S22" s="5">
        <f t="shared" si="27"/>
        <v>127336.28000000001</v>
      </c>
      <c r="T22" s="12">
        <f t="shared" si="29"/>
        <v>1540</v>
      </c>
      <c r="U22" s="5">
        <f t="shared" si="30"/>
        <v>128876.28000000001</v>
      </c>
      <c r="V22" s="14"/>
      <c r="W22" s="14"/>
      <c r="X22" s="15"/>
    </row>
    <row r="23" spans="1:24" ht="23.25" customHeight="1">
      <c r="A23" s="36"/>
      <c r="B23" s="25" t="s">
        <v>57</v>
      </c>
      <c r="C23" s="16">
        <v>84659.75</v>
      </c>
      <c r="D23" s="17">
        <f>33.98*12</f>
        <v>407.76</v>
      </c>
      <c r="E23" s="5">
        <f t="shared" si="15"/>
        <v>7088.96</v>
      </c>
      <c r="F23" s="7">
        <f t="shared" si="16"/>
        <v>92156.47</v>
      </c>
      <c r="G23" s="16">
        <f t="shared" si="28"/>
        <v>2141.75</v>
      </c>
      <c r="H23" s="18">
        <f t="shared" si="17"/>
        <v>94298.22</v>
      </c>
      <c r="I23" s="19">
        <v>615.25</v>
      </c>
      <c r="J23" s="16">
        <f t="shared" si="18"/>
        <v>94913.47</v>
      </c>
      <c r="K23" s="10">
        <f t="shared" si="19"/>
        <v>1233.8800000000001</v>
      </c>
      <c r="L23" s="10">
        <f t="shared" si="20"/>
        <v>1613.53</v>
      </c>
      <c r="M23" s="5">
        <f t="shared" si="21"/>
        <v>97760.88</v>
      </c>
      <c r="N23" s="5">
        <f t="shared" si="22"/>
        <v>23267.09</v>
      </c>
      <c r="O23" s="5">
        <f t="shared" si="23"/>
        <v>90.92</v>
      </c>
      <c r="P23" s="5">
        <f t="shared" si="24"/>
        <v>8309.67</v>
      </c>
      <c r="Q23" s="5">
        <f t="shared" si="25"/>
        <v>8146.74</v>
      </c>
      <c r="R23" s="11">
        <f t="shared" si="26"/>
        <v>1573.95</v>
      </c>
      <c r="S23" s="5">
        <f t="shared" si="27"/>
        <v>139149.25</v>
      </c>
      <c r="T23" s="12">
        <f t="shared" si="29"/>
        <v>1540</v>
      </c>
      <c r="U23" s="5">
        <f t="shared" si="30"/>
        <v>140689.25</v>
      </c>
      <c r="V23" s="14"/>
      <c r="W23" s="14"/>
      <c r="X23" s="15"/>
    </row>
    <row r="24" spans="1:24" ht="23.25" customHeight="1">
      <c r="A24" s="36"/>
      <c r="B24" s="25" t="s">
        <v>58</v>
      </c>
      <c r="C24" s="16">
        <v>94247.82</v>
      </c>
      <c r="D24" s="17">
        <f>37.83*12</f>
        <v>453.96</v>
      </c>
      <c r="E24" s="5">
        <f t="shared" si="15"/>
        <v>7891.82</v>
      </c>
      <c r="F24" s="7">
        <f t="shared" si="16"/>
        <v>102593.60000000001</v>
      </c>
      <c r="G24" s="16">
        <f t="shared" si="28"/>
        <v>2141.75</v>
      </c>
      <c r="H24" s="18">
        <f t="shared" si="17"/>
        <v>104735.35</v>
      </c>
      <c r="I24" s="19">
        <v>615.25</v>
      </c>
      <c r="J24" s="16">
        <f t="shared" si="18"/>
        <v>105350.6</v>
      </c>
      <c r="K24" s="10">
        <f t="shared" si="19"/>
        <v>1369.56</v>
      </c>
      <c r="L24" s="10">
        <f t="shared" si="20"/>
        <v>1790.96</v>
      </c>
      <c r="M24" s="5">
        <f t="shared" si="21"/>
        <v>108511.12000000001</v>
      </c>
      <c r="N24" s="5">
        <f t="shared" si="22"/>
        <v>25825.65</v>
      </c>
      <c r="O24" s="5">
        <f t="shared" si="23"/>
        <v>100.92</v>
      </c>
      <c r="P24" s="5">
        <f t="shared" si="24"/>
        <v>9223.4500000000007</v>
      </c>
      <c r="Q24" s="5">
        <f t="shared" si="25"/>
        <v>9042.59</v>
      </c>
      <c r="R24" s="11">
        <f t="shared" si="26"/>
        <v>1747.03</v>
      </c>
      <c r="S24" s="5">
        <f t="shared" si="27"/>
        <v>154450.76000000004</v>
      </c>
      <c r="T24" s="12">
        <f t="shared" si="29"/>
        <v>1540</v>
      </c>
      <c r="U24" s="5">
        <f t="shared" si="30"/>
        <v>155990.76000000004</v>
      </c>
      <c r="V24" s="14"/>
      <c r="W24" s="14"/>
      <c r="X24" s="15"/>
    </row>
    <row r="25" spans="1:24" ht="23.25" customHeight="1">
      <c r="A25" s="36" t="s">
        <v>59</v>
      </c>
      <c r="B25" s="24" t="s">
        <v>52</v>
      </c>
      <c r="C25" s="16">
        <v>39943.17</v>
      </c>
      <c r="D25" s="17">
        <f>16.04*12</f>
        <v>192.48</v>
      </c>
      <c r="E25" s="5">
        <f t="shared" si="15"/>
        <v>3344.64</v>
      </c>
      <c r="F25" s="7">
        <f t="shared" si="16"/>
        <v>43480.29</v>
      </c>
      <c r="G25" s="16">
        <f>1694.68+(6.6*13)</f>
        <v>1780.48</v>
      </c>
      <c r="H25" s="18">
        <f t="shared" si="17"/>
        <v>45260.770000000004</v>
      </c>
      <c r="I25" s="19">
        <v>615.25</v>
      </c>
      <c r="J25" s="16">
        <f t="shared" si="18"/>
        <v>45876.020000000004</v>
      </c>
      <c r="K25" s="10">
        <f t="shared" si="19"/>
        <v>596.39</v>
      </c>
      <c r="L25" s="10">
        <f t="shared" si="20"/>
        <v>779.89</v>
      </c>
      <c r="M25" s="5">
        <f t="shared" si="21"/>
        <v>47252.3</v>
      </c>
      <c r="N25" s="5">
        <f t="shared" si="22"/>
        <v>11246.05</v>
      </c>
      <c r="O25" s="5">
        <f t="shared" si="23"/>
        <v>43.94</v>
      </c>
      <c r="P25" s="5">
        <f t="shared" si="24"/>
        <v>4016.45</v>
      </c>
      <c r="Q25" s="5">
        <f t="shared" si="25"/>
        <v>3937.69</v>
      </c>
      <c r="R25" s="11">
        <f t="shared" si="26"/>
        <v>760.76</v>
      </c>
      <c r="S25" s="5">
        <f t="shared" si="27"/>
        <v>67257.19</v>
      </c>
      <c r="T25" s="12">
        <f t="shared" si="29"/>
        <v>1540</v>
      </c>
      <c r="U25" s="5">
        <f t="shared" si="30"/>
        <v>68797.19</v>
      </c>
      <c r="V25" s="14"/>
      <c r="W25" s="14"/>
      <c r="X25" s="15"/>
    </row>
    <row r="26" spans="1:24" ht="23.25" customHeight="1">
      <c r="A26" s="36"/>
      <c r="B26" s="25" t="s">
        <v>53</v>
      </c>
      <c r="C26" s="16">
        <v>43632.19</v>
      </c>
      <c r="D26" s="17">
        <f>17.52*12</f>
        <v>210.24</v>
      </c>
      <c r="E26" s="5">
        <f t="shared" si="15"/>
        <v>3653.54</v>
      </c>
      <c r="F26" s="7">
        <f t="shared" si="16"/>
        <v>47495.97</v>
      </c>
      <c r="G26" s="16">
        <f t="shared" ref="G26:G31" si="31">1694.68+(6.6*13)</f>
        <v>1780.48</v>
      </c>
      <c r="H26" s="18">
        <f t="shared" si="17"/>
        <v>49276.450000000004</v>
      </c>
      <c r="I26" s="19">
        <v>615.25</v>
      </c>
      <c r="J26" s="16">
        <f t="shared" si="18"/>
        <v>49891.700000000004</v>
      </c>
      <c r="K26" s="10">
        <f t="shared" si="19"/>
        <v>648.59</v>
      </c>
      <c r="L26" s="10">
        <f t="shared" si="20"/>
        <v>848.16</v>
      </c>
      <c r="M26" s="5">
        <f t="shared" si="21"/>
        <v>51388.450000000004</v>
      </c>
      <c r="N26" s="5">
        <f t="shared" si="22"/>
        <v>12230.45</v>
      </c>
      <c r="O26" s="5">
        <f t="shared" si="23"/>
        <v>47.79</v>
      </c>
      <c r="P26" s="5">
        <f t="shared" si="24"/>
        <v>4368.0200000000004</v>
      </c>
      <c r="Q26" s="5">
        <f t="shared" si="25"/>
        <v>4282.37</v>
      </c>
      <c r="R26" s="11">
        <f t="shared" si="26"/>
        <v>827.35</v>
      </c>
      <c r="S26" s="5">
        <f t="shared" si="27"/>
        <v>73144.430000000008</v>
      </c>
      <c r="T26" s="12">
        <f t="shared" si="29"/>
        <v>1540</v>
      </c>
      <c r="U26" s="5">
        <f t="shared" si="30"/>
        <v>74684.430000000008</v>
      </c>
      <c r="V26" s="14"/>
      <c r="W26" s="14"/>
      <c r="X26" s="15"/>
    </row>
    <row r="27" spans="1:24" ht="23.25" customHeight="1">
      <c r="A27" s="36"/>
      <c r="B27" s="25" t="s">
        <v>54</v>
      </c>
      <c r="C27" s="16">
        <v>47460.14</v>
      </c>
      <c r="D27" s="17">
        <f>19.06*12</f>
        <v>228.71999999999997</v>
      </c>
      <c r="E27" s="5">
        <f t="shared" si="15"/>
        <v>3974.07</v>
      </c>
      <c r="F27" s="7">
        <f t="shared" si="16"/>
        <v>51662.93</v>
      </c>
      <c r="G27" s="16">
        <f t="shared" si="31"/>
        <v>1780.48</v>
      </c>
      <c r="H27" s="18">
        <f t="shared" si="17"/>
        <v>53443.41</v>
      </c>
      <c r="I27" s="19">
        <v>615.25</v>
      </c>
      <c r="J27" s="16">
        <f t="shared" si="18"/>
        <v>54058.66</v>
      </c>
      <c r="K27" s="10">
        <f t="shared" si="19"/>
        <v>702.76</v>
      </c>
      <c r="L27" s="10">
        <f t="shared" si="20"/>
        <v>919</v>
      </c>
      <c r="M27" s="5">
        <f t="shared" si="21"/>
        <v>55680.420000000006</v>
      </c>
      <c r="N27" s="5">
        <f t="shared" si="22"/>
        <v>13251.94</v>
      </c>
      <c r="O27" s="5">
        <f t="shared" si="23"/>
        <v>51.78</v>
      </c>
      <c r="P27" s="5">
        <f t="shared" si="24"/>
        <v>4732.84</v>
      </c>
      <c r="Q27" s="5">
        <f t="shared" si="25"/>
        <v>4640.04</v>
      </c>
      <c r="R27" s="11">
        <f t="shared" si="26"/>
        <v>896.45</v>
      </c>
      <c r="S27" s="5">
        <f t="shared" si="27"/>
        <v>79253.469999999987</v>
      </c>
      <c r="T27" s="12">
        <f t="shared" si="29"/>
        <v>1540</v>
      </c>
      <c r="U27" s="5">
        <f t="shared" si="30"/>
        <v>80793.469999999987</v>
      </c>
      <c r="V27" s="14"/>
      <c r="W27" s="14"/>
      <c r="X27" s="15"/>
    </row>
    <row r="28" spans="1:24" ht="23.25" customHeight="1">
      <c r="A28" s="36"/>
      <c r="B28" s="25" t="s">
        <v>55</v>
      </c>
      <c r="C28" s="16">
        <v>51294.05</v>
      </c>
      <c r="D28" s="17">
        <f>20.59*12</f>
        <v>247.07999999999998</v>
      </c>
      <c r="E28" s="5">
        <f t="shared" si="15"/>
        <v>4295.09</v>
      </c>
      <c r="F28" s="7">
        <f t="shared" si="16"/>
        <v>55836.22</v>
      </c>
      <c r="G28" s="16">
        <f t="shared" si="31"/>
        <v>1780.48</v>
      </c>
      <c r="H28" s="18">
        <f t="shared" si="17"/>
        <v>57616.700000000004</v>
      </c>
      <c r="I28" s="19">
        <v>615.25</v>
      </c>
      <c r="J28" s="16">
        <f t="shared" si="18"/>
        <v>58231.950000000004</v>
      </c>
      <c r="K28" s="10">
        <f t="shared" si="19"/>
        <v>757.02</v>
      </c>
      <c r="L28" s="10">
        <f t="shared" si="20"/>
        <v>989.94</v>
      </c>
      <c r="M28" s="5">
        <f t="shared" si="21"/>
        <v>59978.91</v>
      </c>
      <c r="N28" s="5">
        <f t="shared" si="22"/>
        <v>14274.98</v>
      </c>
      <c r="O28" s="5">
        <f t="shared" si="23"/>
        <v>55.78</v>
      </c>
      <c r="P28" s="5">
        <f t="shared" si="24"/>
        <v>5098.21</v>
      </c>
      <c r="Q28" s="5">
        <f t="shared" si="25"/>
        <v>4998.24</v>
      </c>
      <c r="R28" s="11">
        <f t="shared" si="26"/>
        <v>965.66</v>
      </c>
      <c r="S28" s="5">
        <f t="shared" si="27"/>
        <v>85371.780000000013</v>
      </c>
      <c r="T28" s="12">
        <f t="shared" si="29"/>
        <v>1540</v>
      </c>
      <c r="U28" s="5">
        <f t="shared" si="30"/>
        <v>86911.780000000013</v>
      </c>
      <c r="V28" s="14"/>
      <c r="W28" s="14"/>
      <c r="X28" s="15"/>
    </row>
    <row r="29" spans="1:24" ht="23.25" customHeight="1">
      <c r="A29" s="36"/>
      <c r="B29" s="25" t="s">
        <v>56</v>
      </c>
      <c r="C29" s="16">
        <v>57753.96</v>
      </c>
      <c r="D29" s="17">
        <f>23.18*12</f>
        <v>278.15999999999997</v>
      </c>
      <c r="E29" s="5">
        <f t="shared" si="15"/>
        <v>4836.01</v>
      </c>
      <c r="F29" s="7">
        <f t="shared" si="16"/>
        <v>62868.130000000005</v>
      </c>
      <c r="G29" s="16">
        <f t="shared" si="31"/>
        <v>1780.48</v>
      </c>
      <c r="H29" s="18">
        <f t="shared" si="17"/>
        <v>64648.610000000008</v>
      </c>
      <c r="I29" s="19">
        <v>615.25</v>
      </c>
      <c r="J29" s="16">
        <f t="shared" si="18"/>
        <v>65263.860000000008</v>
      </c>
      <c r="K29" s="10">
        <f t="shared" si="19"/>
        <v>848.43</v>
      </c>
      <c r="L29" s="10">
        <f t="shared" si="20"/>
        <v>1109.49</v>
      </c>
      <c r="M29" s="5">
        <f t="shared" si="21"/>
        <v>67221.780000000013</v>
      </c>
      <c r="N29" s="5">
        <f t="shared" si="22"/>
        <v>15998.78</v>
      </c>
      <c r="O29" s="5">
        <f t="shared" si="23"/>
        <v>62.52</v>
      </c>
      <c r="P29" s="5">
        <f t="shared" si="24"/>
        <v>5713.85</v>
      </c>
      <c r="Q29" s="5">
        <f t="shared" si="25"/>
        <v>5601.82</v>
      </c>
      <c r="R29" s="11">
        <f t="shared" si="26"/>
        <v>1082.27</v>
      </c>
      <c r="S29" s="5">
        <f t="shared" si="27"/>
        <v>95681.020000000033</v>
      </c>
      <c r="T29" s="12">
        <f t="shared" si="29"/>
        <v>1540</v>
      </c>
      <c r="U29" s="5">
        <f t="shared" si="30"/>
        <v>97221.020000000033</v>
      </c>
      <c r="V29" s="14"/>
      <c r="W29" s="14"/>
      <c r="X29" s="15"/>
    </row>
    <row r="30" spans="1:24" ht="23.25" customHeight="1">
      <c r="A30" s="36"/>
      <c r="B30" s="25" t="s">
        <v>57</v>
      </c>
      <c r="C30" s="16">
        <v>63084.57</v>
      </c>
      <c r="D30" s="17">
        <f>25.33*12</f>
        <v>303.95999999999998</v>
      </c>
      <c r="E30" s="5">
        <f t="shared" si="15"/>
        <v>5282.38</v>
      </c>
      <c r="F30" s="7">
        <f t="shared" si="16"/>
        <v>68670.91</v>
      </c>
      <c r="G30" s="16">
        <f t="shared" si="31"/>
        <v>1780.48</v>
      </c>
      <c r="H30" s="18">
        <f t="shared" si="17"/>
        <v>70451.39</v>
      </c>
      <c r="I30" s="19">
        <v>615.25</v>
      </c>
      <c r="J30" s="16">
        <f t="shared" si="18"/>
        <v>71066.64</v>
      </c>
      <c r="K30" s="10">
        <f t="shared" si="19"/>
        <v>923.87</v>
      </c>
      <c r="L30" s="10">
        <f t="shared" si="20"/>
        <v>1208.1300000000001</v>
      </c>
      <c r="M30" s="5">
        <f t="shared" si="21"/>
        <v>73198.64</v>
      </c>
      <c r="N30" s="5">
        <f t="shared" si="22"/>
        <v>17421.28</v>
      </c>
      <c r="O30" s="5">
        <f t="shared" si="23"/>
        <v>68.069999999999993</v>
      </c>
      <c r="P30" s="5">
        <f t="shared" si="24"/>
        <v>6221.88</v>
      </c>
      <c r="Q30" s="5">
        <f t="shared" si="25"/>
        <v>6099.89</v>
      </c>
      <c r="R30" s="11">
        <f t="shared" si="26"/>
        <v>1178.5</v>
      </c>
      <c r="S30" s="5">
        <f t="shared" si="27"/>
        <v>104188.26000000001</v>
      </c>
      <c r="T30" s="12">
        <f t="shared" si="29"/>
        <v>1540</v>
      </c>
      <c r="U30" s="5">
        <f t="shared" si="30"/>
        <v>105728.26000000001</v>
      </c>
      <c r="V30" s="14"/>
      <c r="W30" s="14"/>
      <c r="X30" s="15"/>
    </row>
    <row r="31" spans="1:24" ht="23.25" customHeight="1">
      <c r="A31" s="36"/>
      <c r="B31" s="25" t="s">
        <v>58</v>
      </c>
      <c r="C31" s="16">
        <v>69916.13</v>
      </c>
      <c r="D31" s="17">
        <f>28.07*12</f>
        <v>336.84000000000003</v>
      </c>
      <c r="E31" s="5">
        <f t="shared" si="15"/>
        <v>5854.41</v>
      </c>
      <c r="F31" s="7">
        <f t="shared" si="16"/>
        <v>76107.38</v>
      </c>
      <c r="G31" s="16">
        <f t="shared" si="31"/>
        <v>1780.48</v>
      </c>
      <c r="H31" s="18">
        <f t="shared" si="17"/>
        <v>77887.86</v>
      </c>
      <c r="I31" s="19">
        <v>615.25</v>
      </c>
      <c r="J31" s="16">
        <f t="shared" si="18"/>
        <v>78503.11</v>
      </c>
      <c r="K31" s="10">
        <f t="shared" si="19"/>
        <v>1020.54</v>
      </c>
      <c r="L31" s="10">
        <f t="shared" si="20"/>
        <v>1334.55</v>
      </c>
      <c r="M31" s="5">
        <f t="shared" si="21"/>
        <v>80858.2</v>
      </c>
      <c r="N31" s="5">
        <f t="shared" si="22"/>
        <v>19244.25</v>
      </c>
      <c r="O31" s="5">
        <f t="shared" si="23"/>
        <v>75.2</v>
      </c>
      <c r="P31" s="5">
        <f t="shared" si="24"/>
        <v>6872.95</v>
      </c>
      <c r="Q31" s="5">
        <f t="shared" si="25"/>
        <v>6738.18</v>
      </c>
      <c r="R31" s="11">
        <f t="shared" si="26"/>
        <v>1301.82</v>
      </c>
      <c r="S31" s="5">
        <f t="shared" si="27"/>
        <v>115090.6</v>
      </c>
      <c r="T31" s="12">
        <f t="shared" si="29"/>
        <v>1540</v>
      </c>
      <c r="U31" s="5">
        <f t="shared" si="30"/>
        <v>116630.6</v>
      </c>
      <c r="V31" s="14"/>
      <c r="W31" s="14"/>
      <c r="X31" s="15"/>
    </row>
    <row r="32" spans="1:24" ht="23.25" customHeight="1">
      <c r="A32" s="36" t="s">
        <v>60</v>
      </c>
      <c r="B32" s="24" t="s">
        <v>52</v>
      </c>
      <c r="C32" s="16">
        <v>31539.57</v>
      </c>
      <c r="D32" s="17">
        <f>12.66*12</f>
        <v>151.92000000000002</v>
      </c>
      <c r="E32" s="5">
        <f t="shared" si="15"/>
        <v>2640.96</v>
      </c>
      <c r="F32" s="7">
        <f t="shared" si="16"/>
        <v>34332.449999999997</v>
      </c>
      <c r="G32" s="16">
        <f>1456.78+(5.6*13)</f>
        <v>1529.58</v>
      </c>
      <c r="H32" s="18">
        <f t="shared" si="17"/>
        <v>35862.03</v>
      </c>
      <c r="I32" s="19">
        <v>615.25</v>
      </c>
      <c r="J32" s="16">
        <f t="shared" si="18"/>
        <v>36477.279999999999</v>
      </c>
      <c r="K32" s="10">
        <f t="shared" si="19"/>
        <v>474.2</v>
      </c>
      <c r="L32" s="10">
        <f t="shared" si="20"/>
        <v>620.11</v>
      </c>
      <c r="M32" s="5">
        <f t="shared" si="21"/>
        <v>37571.589999999997</v>
      </c>
      <c r="N32" s="5">
        <f t="shared" si="22"/>
        <v>8942.0400000000009</v>
      </c>
      <c r="O32" s="5">
        <f t="shared" si="23"/>
        <v>34.94</v>
      </c>
      <c r="P32" s="5">
        <f t="shared" si="24"/>
        <v>3193.59</v>
      </c>
      <c r="Q32" s="5">
        <f t="shared" si="25"/>
        <v>3130.97</v>
      </c>
      <c r="R32" s="11">
        <f t="shared" si="26"/>
        <v>604.9</v>
      </c>
      <c r="S32" s="5">
        <f t="shared" si="27"/>
        <v>53478.030000000006</v>
      </c>
      <c r="T32" s="12">
        <f t="shared" si="29"/>
        <v>1540</v>
      </c>
      <c r="U32" s="5">
        <f t="shared" si="30"/>
        <v>55018.030000000006</v>
      </c>
      <c r="V32" s="14"/>
      <c r="W32" s="14"/>
      <c r="X32" s="15"/>
    </row>
    <row r="33" spans="1:24" ht="23.25" customHeight="1">
      <c r="A33" s="36"/>
      <c r="B33" s="25" t="s">
        <v>53</v>
      </c>
      <c r="C33" s="16">
        <v>34037.379999999997</v>
      </c>
      <c r="D33" s="17">
        <f>13.67*12</f>
        <v>164.04</v>
      </c>
      <c r="E33" s="5">
        <f t="shared" si="15"/>
        <v>2850.12</v>
      </c>
      <c r="F33" s="7">
        <f t="shared" si="16"/>
        <v>37051.54</v>
      </c>
      <c r="G33" s="16">
        <f t="shared" ref="G33:G38" si="32">1456.78+(5.6*13)</f>
        <v>1529.58</v>
      </c>
      <c r="H33" s="18">
        <f t="shared" si="17"/>
        <v>38581.120000000003</v>
      </c>
      <c r="I33" s="19">
        <v>615.25</v>
      </c>
      <c r="J33" s="16">
        <f t="shared" si="18"/>
        <v>39196.370000000003</v>
      </c>
      <c r="K33" s="10">
        <f t="shared" si="19"/>
        <v>509.55</v>
      </c>
      <c r="L33" s="10">
        <f t="shared" si="20"/>
        <v>666.34</v>
      </c>
      <c r="M33" s="5">
        <f t="shared" si="21"/>
        <v>40372.26</v>
      </c>
      <c r="N33" s="5">
        <f t="shared" si="22"/>
        <v>9608.6</v>
      </c>
      <c r="O33" s="5">
        <f t="shared" si="23"/>
        <v>37.549999999999997</v>
      </c>
      <c r="P33" s="5">
        <f t="shared" si="24"/>
        <v>3431.64</v>
      </c>
      <c r="Q33" s="5">
        <f t="shared" si="25"/>
        <v>3364.36</v>
      </c>
      <c r="R33" s="11">
        <f t="shared" si="26"/>
        <v>649.99</v>
      </c>
      <c r="S33" s="5">
        <f t="shared" si="27"/>
        <v>57464.4</v>
      </c>
      <c r="T33" s="12">
        <f t="shared" si="29"/>
        <v>1540</v>
      </c>
      <c r="U33" s="5">
        <f t="shared" si="30"/>
        <v>59004.4</v>
      </c>
      <c r="V33" s="14"/>
      <c r="W33" s="14"/>
      <c r="X33" s="15"/>
    </row>
    <row r="34" spans="1:24" ht="23.25" customHeight="1">
      <c r="A34" s="36"/>
      <c r="B34" s="25" t="s">
        <v>54</v>
      </c>
      <c r="C34" s="16">
        <v>36622.730000000003</v>
      </c>
      <c r="D34" s="17">
        <f>14.7*12</f>
        <v>176.39999999999998</v>
      </c>
      <c r="E34" s="5">
        <f t="shared" si="15"/>
        <v>3066.59</v>
      </c>
      <c r="F34" s="7">
        <f t="shared" si="16"/>
        <v>39865.72</v>
      </c>
      <c r="G34" s="16">
        <f t="shared" si="32"/>
        <v>1529.58</v>
      </c>
      <c r="H34" s="18">
        <f t="shared" si="17"/>
        <v>41395.300000000003</v>
      </c>
      <c r="I34" s="19">
        <v>615.25</v>
      </c>
      <c r="J34" s="16">
        <f t="shared" si="18"/>
        <v>42010.55</v>
      </c>
      <c r="K34" s="10">
        <f t="shared" si="19"/>
        <v>546.14</v>
      </c>
      <c r="L34" s="10">
        <f t="shared" si="20"/>
        <v>714.18</v>
      </c>
      <c r="M34" s="5">
        <f t="shared" si="21"/>
        <v>43270.87</v>
      </c>
      <c r="N34" s="5">
        <f t="shared" si="22"/>
        <v>10298.469999999999</v>
      </c>
      <c r="O34" s="5">
        <f t="shared" si="23"/>
        <v>40.24</v>
      </c>
      <c r="P34" s="5">
        <f t="shared" si="24"/>
        <v>3678.02</v>
      </c>
      <c r="Q34" s="5">
        <f t="shared" si="25"/>
        <v>3605.91</v>
      </c>
      <c r="R34" s="11">
        <f t="shared" si="26"/>
        <v>696.66</v>
      </c>
      <c r="S34" s="5">
        <f t="shared" si="27"/>
        <v>61590.17</v>
      </c>
      <c r="T34" s="12">
        <f t="shared" si="29"/>
        <v>1540</v>
      </c>
      <c r="U34" s="5">
        <f t="shared" si="30"/>
        <v>63130.17</v>
      </c>
      <c r="V34" s="14"/>
      <c r="W34" s="14"/>
      <c r="X34" s="15"/>
    </row>
    <row r="35" spans="1:24" ht="23.25" customHeight="1">
      <c r="A35" s="36"/>
      <c r="B35" s="25" t="s">
        <v>55</v>
      </c>
      <c r="C35" s="16">
        <v>39286.49</v>
      </c>
      <c r="D35" s="17">
        <f>15.77*12</f>
        <v>189.24</v>
      </c>
      <c r="E35" s="5">
        <f t="shared" si="15"/>
        <v>3289.64</v>
      </c>
      <c r="F35" s="7">
        <f t="shared" si="16"/>
        <v>42765.369999999995</v>
      </c>
      <c r="G35" s="16">
        <f t="shared" si="32"/>
        <v>1529.58</v>
      </c>
      <c r="H35" s="18">
        <f t="shared" si="17"/>
        <v>44294.95</v>
      </c>
      <c r="I35" s="19">
        <v>615.25</v>
      </c>
      <c r="J35" s="16">
        <f t="shared" si="18"/>
        <v>44910.2</v>
      </c>
      <c r="K35" s="10">
        <f t="shared" si="19"/>
        <v>583.83000000000004</v>
      </c>
      <c r="L35" s="10">
        <f t="shared" si="20"/>
        <v>763.47</v>
      </c>
      <c r="M35" s="5">
        <f t="shared" si="21"/>
        <v>46257.5</v>
      </c>
      <c r="N35" s="5">
        <f t="shared" si="22"/>
        <v>11009.29</v>
      </c>
      <c r="O35" s="5">
        <f t="shared" si="23"/>
        <v>43.02</v>
      </c>
      <c r="P35" s="5">
        <f t="shared" si="24"/>
        <v>3931.89</v>
      </c>
      <c r="Q35" s="5">
        <f t="shared" si="25"/>
        <v>3854.79</v>
      </c>
      <c r="R35" s="11">
        <f t="shared" si="26"/>
        <v>744.75</v>
      </c>
      <c r="S35" s="5">
        <f t="shared" si="27"/>
        <v>65841.239999999991</v>
      </c>
      <c r="T35" s="12">
        <f t="shared" si="29"/>
        <v>1540</v>
      </c>
      <c r="U35" s="5">
        <f t="shared" si="30"/>
        <v>67381.239999999991</v>
      </c>
      <c r="V35" s="14"/>
      <c r="W35" s="14"/>
      <c r="X35" s="15"/>
    </row>
    <row r="36" spans="1:24" ht="23.25" customHeight="1">
      <c r="A36" s="36"/>
      <c r="B36" s="25" t="s">
        <v>56</v>
      </c>
      <c r="C36" s="16">
        <v>44025.65</v>
      </c>
      <c r="D36" s="17">
        <f>17.67*12</f>
        <v>212.04000000000002</v>
      </c>
      <c r="E36" s="5">
        <f t="shared" si="15"/>
        <v>3686.47</v>
      </c>
      <c r="F36" s="7">
        <f t="shared" si="16"/>
        <v>47924.160000000003</v>
      </c>
      <c r="G36" s="16">
        <f t="shared" si="32"/>
        <v>1529.58</v>
      </c>
      <c r="H36" s="18">
        <f t="shared" si="17"/>
        <v>49453.740000000005</v>
      </c>
      <c r="I36" s="19">
        <v>615.25</v>
      </c>
      <c r="J36" s="16">
        <f t="shared" si="18"/>
        <v>50068.990000000005</v>
      </c>
      <c r="K36" s="10">
        <f t="shared" si="19"/>
        <v>650.9</v>
      </c>
      <c r="L36" s="10">
        <f t="shared" si="20"/>
        <v>851.17</v>
      </c>
      <c r="M36" s="5">
        <f t="shared" si="21"/>
        <v>51571.060000000005</v>
      </c>
      <c r="N36" s="5">
        <f t="shared" si="22"/>
        <v>12273.91</v>
      </c>
      <c r="O36" s="5">
        <f t="shared" si="23"/>
        <v>47.96</v>
      </c>
      <c r="P36" s="5">
        <f t="shared" si="24"/>
        <v>4383.54</v>
      </c>
      <c r="Q36" s="5">
        <f t="shared" si="25"/>
        <v>4297.59</v>
      </c>
      <c r="R36" s="11">
        <f t="shared" si="26"/>
        <v>830.29</v>
      </c>
      <c r="S36" s="5">
        <f t="shared" si="27"/>
        <v>73404.349999999991</v>
      </c>
      <c r="T36" s="12">
        <f t="shared" si="29"/>
        <v>1540</v>
      </c>
      <c r="U36" s="5">
        <f t="shared" si="30"/>
        <v>74944.349999999991</v>
      </c>
      <c r="V36" s="14"/>
      <c r="W36" s="14"/>
      <c r="X36" s="15"/>
    </row>
    <row r="37" spans="1:24" ht="23.25" customHeight="1">
      <c r="A37" s="36"/>
      <c r="B37" s="25" t="s">
        <v>57</v>
      </c>
      <c r="C37" s="16">
        <v>47829.31</v>
      </c>
      <c r="D37" s="17">
        <f>19.2*12</f>
        <v>230.39999999999998</v>
      </c>
      <c r="E37" s="5">
        <f t="shared" si="15"/>
        <v>4004.98</v>
      </c>
      <c r="F37" s="7">
        <f t="shared" si="16"/>
        <v>52064.69</v>
      </c>
      <c r="G37" s="16">
        <f t="shared" si="32"/>
        <v>1529.58</v>
      </c>
      <c r="H37" s="18">
        <f t="shared" si="17"/>
        <v>53594.270000000004</v>
      </c>
      <c r="I37" s="19">
        <v>615.25</v>
      </c>
      <c r="J37" s="16">
        <f t="shared" si="18"/>
        <v>54209.520000000004</v>
      </c>
      <c r="K37" s="10">
        <f t="shared" si="19"/>
        <v>704.72</v>
      </c>
      <c r="L37" s="10">
        <f t="shared" si="20"/>
        <v>921.56</v>
      </c>
      <c r="M37" s="5">
        <f t="shared" si="21"/>
        <v>55835.8</v>
      </c>
      <c r="N37" s="5">
        <f t="shared" si="22"/>
        <v>13288.92</v>
      </c>
      <c r="O37" s="5">
        <f t="shared" si="23"/>
        <v>51.93</v>
      </c>
      <c r="P37" s="5">
        <f t="shared" si="24"/>
        <v>4746.04</v>
      </c>
      <c r="Q37" s="5">
        <f t="shared" si="25"/>
        <v>4652.9799999999996</v>
      </c>
      <c r="R37" s="11">
        <f t="shared" si="26"/>
        <v>898.96</v>
      </c>
      <c r="S37" s="5">
        <f t="shared" si="27"/>
        <v>79474.62999999999</v>
      </c>
      <c r="T37" s="12">
        <f t="shared" si="29"/>
        <v>1540</v>
      </c>
      <c r="U37" s="5">
        <f t="shared" si="30"/>
        <v>81014.62999999999</v>
      </c>
      <c r="V37" s="14"/>
      <c r="W37" s="14"/>
      <c r="X37" s="15"/>
    </row>
    <row r="38" spans="1:24" ht="23.25" customHeight="1">
      <c r="A38" s="36"/>
      <c r="B38" s="25" t="s">
        <v>58</v>
      </c>
      <c r="C38" s="16">
        <v>52698.35</v>
      </c>
      <c r="D38" s="17">
        <f>21.16*12</f>
        <v>253.92000000000002</v>
      </c>
      <c r="E38" s="5">
        <f t="shared" si="15"/>
        <v>4412.6899999999996</v>
      </c>
      <c r="F38" s="7">
        <f t="shared" si="16"/>
        <v>57364.959999999999</v>
      </c>
      <c r="G38" s="16">
        <f t="shared" si="32"/>
        <v>1529.58</v>
      </c>
      <c r="H38" s="18">
        <f t="shared" si="17"/>
        <v>58894.54</v>
      </c>
      <c r="I38" s="19">
        <v>615.25</v>
      </c>
      <c r="J38" s="16">
        <f t="shared" si="18"/>
        <v>59509.79</v>
      </c>
      <c r="K38" s="10">
        <f t="shared" si="19"/>
        <v>773.63</v>
      </c>
      <c r="L38" s="10">
        <f t="shared" si="20"/>
        <v>1011.67</v>
      </c>
      <c r="M38" s="5">
        <f t="shared" si="21"/>
        <v>61295.09</v>
      </c>
      <c r="N38" s="5">
        <f t="shared" si="22"/>
        <v>14588.23</v>
      </c>
      <c r="O38" s="5">
        <f t="shared" si="23"/>
        <v>57</v>
      </c>
      <c r="P38" s="5">
        <f t="shared" si="24"/>
        <v>5210.08</v>
      </c>
      <c r="Q38" s="5">
        <f t="shared" si="25"/>
        <v>5107.92</v>
      </c>
      <c r="R38" s="11">
        <f t="shared" si="26"/>
        <v>986.85</v>
      </c>
      <c r="S38" s="5">
        <f t="shared" si="27"/>
        <v>87245.17</v>
      </c>
      <c r="T38" s="12">
        <f t="shared" si="29"/>
        <v>1540</v>
      </c>
      <c r="U38" s="5">
        <f t="shared" si="30"/>
        <v>88785.17</v>
      </c>
      <c r="V38" s="14"/>
      <c r="W38" s="14"/>
      <c r="X38" s="15"/>
    </row>
    <row r="39" spans="1:24" ht="18.75" customHeight="1"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P39" s="15"/>
      <c r="Q39" s="15"/>
      <c r="R39" s="15"/>
      <c r="S39" s="15"/>
      <c r="T39" s="15"/>
      <c r="U39" s="15"/>
      <c r="V39" s="15"/>
      <c r="W39" s="15"/>
    </row>
    <row r="40" spans="1:24" ht="18.75" customHeight="1">
      <c r="C40" s="15"/>
      <c r="D40" s="15"/>
      <c r="E40" s="15"/>
      <c r="F40" s="15"/>
      <c r="G40" s="15"/>
      <c r="H40" s="15"/>
      <c r="I40" s="15"/>
      <c r="J40" s="15"/>
      <c r="N40" s="15"/>
      <c r="P40" s="15"/>
      <c r="Q40" s="15"/>
      <c r="R40" s="15"/>
      <c r="S40" s="15"/>
      <c r="T40" s="15"/>
      <c r="U40" s="15"/>
      <c r="V40" s="15"/>
      <c r="W40" s="15"/>
    </row>
  </sheetData>
  <autoFilter ref="A2:Y15" xr:uid="{00000000-0009-0000-0000-000009000000}"/>
  <mergeCells count="9">
    <mergeCell ref="A18:A24"/>
    <mergeCell ref="A25:A31"/>
    <mergeCell ref="A32:A38"/>
    <mergeCell ref="A1:V1"/>
    <mergeCell ref="A3:A5"/>
    <mergeCell ref="A6:A8"/>
    <mergeCell ref="A9:A10"/>
    <mergeCell ref="A11:A13"/>
    <mergeCell ref="A14:A15"/>
  </mergeCells>
  <pageMargins left="0.25" right="0.25" top="0.75" bottom="0.75" header="0.3" footer="0.3"/>
  <pageSetup paperSize="8" scale="52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S40"/>
  <sheetViews>
    <sheetView zoomScale="90" workbookViewId="0">
      <selection activeCell="I3" sqref="I3"/>
    </sheetView>
  </sheetViews>
  <sheetFormatPr defaultColWidth="12.5703125" defaultRowHeight="18.75" customHeight="1"/>
  <cols>
    <col min="1" max="1" width="27.140625" style="23" bestFit="1" customWidth="1"/>
    <col min="2" max="2" width="20.7109375" style="20" customWidth="1"/>
    <col min="3" max="3" width="15.7109375" style="20" bestFit="1" customWidth="1"/>
    <col min="4" max="4" width="14.28515625" style="20" bestFit="1" customWidth="1"/>
    <col min="5" max="5" width="13.42578125" style="20" customWidth="1"/>
    <col min="6" max="6" width="14" style="20" bestFit="1" customWidth="1"/>
    <col min="7" max="7" width="16.85546875" style="20" bestFit="1" customWidth="1"/>
    <col min="8" max="8" width="16.140625" style="20" customWidth="1"/>
    <col min="9" max="9" width="14.42578125" style="20" bestFit="1" customWidth="1"/>
    <col min="10" max="10" width="15.28515625" style="20" bestFit="1" customWidth="1"/>
    <col min="11" max="11" width="25.28515625" style="20" bestFit="1" customWidth="1"/>
    <col min="12" max="12" width="20.140625" style="20" bestFit="1" customWidth="1"/>
    <col min="13" max="13" width="25.5703125" style="26" bestFit="1" customWidth="1"/>
    <col min="14" max="14" width="11.7109375" style="26" bestFit="1" customWidth="1"/>
    <col min="15" max="15" width="17.7109375" style="15" bestFit="1" customWidth="1"/>
    <col min="16" max="16" width="13.85546875" style="26" bestFit="1" customWidth="1"/>
    <col min="17" max="17" width="11" style="20" bestFit="1" customWidth="1"/>
    <col min="18" max="18" width="11.42578125" style="20" bestFit="1" customWidth="1"/>
    <col min="19" max="19" width="13.7109375" style="20" bestFit="1" customWidth="1"/>
    <col min="20" max="16384" width="12.5703125" style="20"/>
  </cols>
  <sheetData>
    <row r="1" spans="1:19" ht="23.25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19" s="21" customFormat="1" ht="55.5" customHeight="1">
      <c r="A2" s="2" t="s">
        <v>1</v>
      </c>
      <c r="B2" s="2" t="s">
        <v>2</v>
      </c>
      <c r="C2" s="2" t="s">
        <v>61</v>
      </c>
      <c r="D2" s="2" t="s">
        <v>62</v>
      </c>
      <c r="E2" s="2" t="s">
        <v>5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3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63</v>
      </c>
      <c r="Q2" s="2" t="s">
        <v>17</v>
      </c>
      <c r="R2" s="3" t="s">
        <v>18</v>
      </c>
      <c r="S2" s="2" t="s">
        <v>19</v>
      </c>
    </row>
    <row r="3" spans="1:19" s="22" customFormat="1" ht="23.25" customHeight="1">
      <c r="A3" s="38" t="s">
        <v>22</v>
      </c>
      <c r="B3" s="4" t="s">
        <v>23</v>
      </c>
      <c r="C3" s="5">
        <v>27079.65</v>
      </c>
      <c r="D3" s="5"/>
      <c r="E3" s="5">
        <f>ROUND((C3+D3)/12,2)</f>
        <v>2256.64</v>
      </c>
      <c r="F3" s="7">
        <f>+C3+D3+E3</f>
        <v>29336.29</v>
      </c>
      <c r="G3" s="8">
        <v>859.77</v>
      </c>
      <c r="H3" s="8">
        <f t="shared" ref="H3:H15" si="0">G3*12</f>
        <v>10317.24</v>
      </c>
      <c r="I3" s="8">
        <f>2363.04</f>
        <v>2363.04</v>
      </c>
      <c r="J3" s="9">
        <v>700.12</v>
      </c>
      <c r="K3" s="11">
        <f t="shared" ref="K3:K15" si="1">+F3+H3+I3+J3</f>
        <v>42716.69</v>
      </c>
      <c r="L3" s="5">
        <f>ROUND(K3*23.8%,2)</f>
        <v>10166.57</v>
      </c>
      <c r="M3" s="5">
        <f>ROUND(K3*0.093%,2)</f>
        <v>39.729999999999997</v>
      </c>
      <c r="N3" s="11">
        <f>ROUND(K3*8.5%,2)</f>
        <v>3630.92</v>
      </c>
      <c r="O3" s="5">
        <f>ROUND(K3/12,2)</f>
        <v>3559.72</v>
      </c>
      <c r="P3" s="11">
        <f>ROUND(K3*1.61%,2)</f>
        <v>687.74</v>
      </c>
      <c r="Q3" s="5">
        <f>SUM(K3:P3)</f>
        <v>60801.37</v>
      </c>
      <c r="R3" s="12">
        <f>7*220</f>
        <v>1540</v>
      </c>
      <c r="S3" s="5">
        <f>+Q3+R3</f>
        <v>62341.37</v>
      </c>
    </row>
    <row r="4" spans="1:19" s="22" customFormat="1" ht="23.25" customHeight="1">
      <c r="A4" s="38"/>
      <c r="B4" s="4" t="s">
        <v>28</v>
      </c>
      <c r="C4" s="5">
        <v>24603.02</v>
      </c>
      <c r="D4" s="5"/>
      <c r="E4" s="5">
        <f t="shared" ref="E4:E15" si="2">ROUND((C4+D4)/12,2)</f>
        <v>2050.25</v>
      </c>
      <c r="F4" s="7">
        <f t="shared" ref="F4:F15" si="3">+C4+D4+E4</f>
        <v>26653.27</v>
      </c>
      <c r="G4" s="8">
        <v>773.49</v>
      </c>
      <c r="H4" s="8">
        <f t="shared" si="0"/>
        <v>9281.880000000001</v>
      </c>
      <c r="I4" s="8">
        <f>2125.88</f>
        <v>2125.88</v>
      </c>
      <c r="J4" s="9">
        <v>700.12</v>
      </c>
      <c r="K4" s="11">
        <f t="shared" si="1"/>
        <v>38761.15</v>
      </c>
      <c r="L4" s="5">
        <f t="shared" ref="L4:L15" si="4">ROUND(K4*23.8%,2)</f>
        <v>9225.15</v>
      </c>
      <c r="M4" s="5">
        <f t="shared" ref="M4:M15" si="5">ROUND(K4*0.093%,2)</f>
        <v>36.049999999999997</v>
      </c>
      <c r="N4" s="5">
        <f t="shared" ref="N4:N15" si="6">ROUND(K4*8.5%,2)</f>
        <v>3294.7</v>
      </c>
      <c r="O4" s="5">
        <f t="shared" ref="O4:O15" si="7">ROUND(K4/12,2)</f>
        <v>3230.1</v>
      </c>
      <c r="P4" s="11">
        <f t="shared" ref="P4:P15" si="8">ROUND(K4*1.61%,2)</f>
        <v>624.04999999999995</v>
      </c>
      <c r="Q4" s="5">
        <f t="shared" ref="Q4:Q15" si="9">SUM(K4:P4)</f>
        <v>55171.200000000004</v>
      </c>
      <c r="R4" s="12">
        <f t="shared" ref="R4:R15" si="10">7*220</f>
        <v>1540</v>
      </c>
      <c r="S4" s="5">
        <f t="shared" ref="S4:S15" si="11">+Q4+R4</f>
        <v>56711.200000000004</v>
      </c>
    </row>
    <row r="5" spans="1:19" s="22" customFormat="1" ht="23.25" customHeight="1">
      <c r="A5" s="38"/>
      <c r="B5" s="4" t="s">
        <v>29</v>
      </c>
      <c r="C5" s="5">
        <v>22592.11</v>
      </c>
      <c r="D5" s="5"/>
      <c r="E5" s="5">
        <f t="shared" si="2"/>
        <v>1882.68</v>
      </c>
      <c r="F5" s="7">
        <f t="shared" si="3"/>
        <v>24474.79</v>
      </c>
      <c r="G5" s="8">
        <v>659.31</v>
      </c>
      <c r="H5" s="8">
        <f t="shared" si="0"/>
        <v>7911.7199999999993</v>
      </c>
      <c r="I5" s="8">
        <f>1812.11</f>
        <v>1812.11</v>
      </c>
      <c r="J5" s="9">
        <v>700.12</v>
      </c>
      <c r="K5" s="11">
        <f t="shared" si="1"/>
        <v>34898.740000000005</v>
      </c>
      <c r="L5" s="5">
        <f t="shared" si="4"/>
        <v>8305.9</v>
      </c>
      <c r="M5" s="5">
        <f t="shared" si="5"/>
        <v>32.46</v>
      </c>
      <c r="N5" s="5">
        <f t="shared" si="6"/>
        <v>2966.39</v>
      </c>
      <c r="O5" s="5">
        <f t="shared" si="7"/>
        <v>2908.23</v>
      </c>
      <c r="P5" s="11">
        <f t="shared" si="8"/>
        <v>561.87</v>
      </c>
      <c r="Q5" s="5">
        <f t="shared" si="9"/>
        <v>49673.590000000011</v>
      </c>
      <c r="R5" s="12">
        <f t="shared" si="10"/>
        <v>1540</v>
      </c>
      <c r="S5" s="5">
        <f t="shared" si="11"/>
        <v>51213.590000000011</v>
      </c>
    </row>
    <row r="6" spans="1:19" s="22" customFormat="1" ht="23.25" customHeight="1">
      <c r="A6" s="38" t="s">
        <v>30</v>
      </c>
      <c r="B6" s="4" t="s">
        <v>29</v>
      </c>
      <c r="C6" s="5">
        <v>22592.11</v>
      </c>
      <c r="D6" s="5"/>
      <c r="E6" s="5">
        <f t="shared" si="2"/>
        <v>1882.68</v>
      </c>
      <c r="F6" s="7">
        <f t="shared" si="3"/>
        <v>24474.79</v>
      </c>
      <c r="G6" s="8">
        <v>659.31</v>
      </c>
      <c r="H6" s="8">
        <f t="shared" si="0"/>
        <v>7911.7199999999993</v>
      </c>
      <c r="I6" s="8">
        <f>1812.11</f>
        <v>1812.11</v>
      </c>
      <c r="J6" s="9">
        <v>700.12</v>
      </c>
      <c r="K6" s="11">
        <f t="shared" si="1"/>
        <v>34898.740000000005</v>
      </c>
      <c r="L6" s="5">
        <f t="shared" si="4"/>
        <v>8305.9</v>
      </c>
      <c r="M6" s="5">
        <f t="shared" si="5"/>
        <v>32.46</v>
      </c>
      <c r="N6" s="5">
        <f t="shared" si="6"/>
        <v>2966.39</v>
      </c>
      <c r="O6" s="5">
        <f t="shared" si="7"/>
        <v>2908.23</v>
      </c>
      <c r="P6" s="11">
        <f t="shared" si="8"/>
        <v>561.87</v>
      </c>
      <c r="Q6" s="5">
        <f t="shared" si="9"/>
        <v>49673.590000000011</v>
      </c>
      <c r="R6" s="12">
        <f t="shared" si="10"/>
        <v>1540</v>
      </c>
      <c r="S6" s="5">
        <f t="shared" si="11"/>
        <v>51213.590000000011</v>
      </c>
    </row>
    <row r="7" spans="1:19" s="22" customFormat="1" ht="23.25" customHeight="1">
      <c r="A7" s="38"/>
      <c r="B7" s="4" t="s">
        <v>35</v>
      </c>
      <c r="C7" s="5">
        <v>20621.82</v>
      </c>
      <c r="D7" s="5">
        <v>117.72</v>
      </c>
      <c r="E7" s="5">
        <f t="shared" si="2"/>
        <v>1728.3</v>
      </c>
      <c r="F7" s="7">
        <f t="shared" si="3"/>
        <v>22467.84</v>
      </c>
      <c r="G7" s="8">
        <v>573.03</v>
      </c>
      <c r="H7" s="8">
        <f t="shared" si="0"/>
        <v>6876.36</v>
      </c>
      <c r="I7" s="8">
        <f>1574.96</f>
        <v>1574.96</v>
      </c>
      <c r="J7" s="9">
        <v>700.12</v>
      </c>
      <c r="K7" s="11">
        <f t="shared" si="1"/>
        <v>31619.279999999999</v>
      </c>
      <c r="L7" s="5">
        <f t="shared" si="4"/>
        <v>7525.39</v>
      </c>
      <c r="M7" s="5">
        <f t="shared" si="5"/>
        <v>29.41</v>
      </c>
      <c r="N7" s="5">
        <f t="shared" si="6"/>
        <v>2687.64</v>
      </c>
      <c r="O7" s="5">
        <f t="shared" si="7"/>
        <v>2634.94</v>
      </c>
      <c r="P7" s="11">
        <f t="shared" si="8"/>
        <v>509.07</v>
      </c>
      <c r="Q7" s="5">
        <f t="shared" si="9"/>
        <v>45005.73</v>
      </c>
      <c r="R7" s="12">
        <f t="shared" si="10"/>
        <v>1540</v>
      </c>
      <c r="S7" s="5">
        <f t="shared" si="11"/>
        <v>46545.73</v>
      </c>
    </row>
    <row r="8" spans="1:19" s="22" customFormat="1" ht="23.25" customHeight="1">
      <c r="A8" s="38"/>
      <c r="B8" s="4" t="s">
        <v>36</v>
      </c>
      <c r="C8" s="5">
        <v>19448.52</v>
      </c>
      <c r="D8" s="5">
        <v>171.12</v>
      </c>
      <c r="E8" s="5">
        <f t="shared" si="2"/>
        <v>1634.97</v>
      </c>
      <c r="F8" s="7">
        <f t="shared" si="3"/>
        <v>21254.61</v>
      </c>
      <c r="G8" s="8">
        <v>490.47</v>
      </c>
      <c r="H8" s="8">
        <f t="shared" si="0"/>
        <v>5885.64</v>
      </c>
      <c r="I8" s="8">
        <f>1348.1</f>
        <v>1348.1</v>
      </c>
      <c r="J8" s="9">
        <v>700.12</v>
      </c>
      <c r="K8" s="11">
        <f t="shared" si="1"/>
        <v>29188.469999999998</v>
      </c>
      <c r="L8" s="5">
        <f t="shared" si="4"/>
        <v>6946.86</v>
      </c>
      <c r="M8" s="5">
        <f t="shared" si="5"/>
        <v>27.15</v>
      </c>
      <c r="N8" s="5">
        <f t="shared" si="6"/>
        <v>2481.02</v>
      </c>
      <c r="O8" s="5">
        <f t="shared" si="7"/>
        <v>2432.37</v>
      </c>
      <c r="P8" s="11">
        <f t="shared" si="8"/>
        <v>469.93</v>
      </c>
      <c r="Q8" s="5">
        <f t="shared" si="9"/>
        <v>41545.799999999996</v>
      </c>
      <c r="R8" s="12">
        <f t="shared" si="10"/>
        <v>1540</v>
      </c>
      <c r="S8" s="5">
        <f t="shared" si="11"/>
        <v>43085.799999999996</v>
      </c>
    </row>
    <row r="9" spans="1:19" s="22" customFormat="1" ht="23.25" customHeight="1">
      <c r="A9" s="38" t="s">
        <v>37</v>
      </c>
      <c r="B9" s="4" t="s">
        <v>23</v>
      </c>
      <c r="C9" s="5">
        <v>27079.65</v>
      </c>
      <c r="D9" s="5"/>
      <c r="E9" s="5">
        <f t="shared" si="2"/>
        <v>2256.64</v>
      </c>
      <c r="F9" s="7">
        <f t="shared" si="3"/>
        <v>29336.29</v>
      </c>
      <c r="G9" s="8">
        <v>859.77</v>
      </c>
      <c r="H9" s="8">
        <f t="shared" si="0"/>
        <v>10317.24</v>
      </c>
      <c r="I9" s="8">
        <f>2363.04</f>
        <v>2363.04</v>
      </c>
      <c r="J9" s="9">
        <v>700.12</v>
      </c>
      <c r="K9" s="11">
        <f t="shared" si="1"/>
        <v>42716.69</v>
      </c>
      <c r="L9" s="5">
        <f t="shared" si="4"/>
        <v>10166.57</v>
      </c>
      <c r="M9" s="5">
        <f t="shared" si="5"/>
        <v>39.729999999999997</v>
      </c>
      <c r="N9" s="5">
        <f t="shared" si="6"/>
        <v>3630.92</v>
      </c>
      <c r="O9" s="5">
        <f t="shared" si="7"/>
        <v>3559.72</v>
      </c>
      <c r="P9" s="11">
        <f t="shared" si="8"/>
        <v>687.74</v>
      </c>
      <c r="Q9" s="5">
        <f t="shared" si="9"/>
        <v>60801.37</v>
      </c>
      <c r="R9" s="12">
        <f t="shared" si="10"/>
        <v>1540</v>
      </c>
      <c r="S9" s="5">
        <f t="shared" si="11"/>
        <v>62341.37</v>
      </c>
    </row>
    <row r="10" spans="1:19" s="22" customFormat="1" ht="23.25" customHeight="1">
      <c r="A10" s="38"/>
      <c r="B10" s="4" t="s">
        <v>28</v>
      </c>
      <c r="C10" s="5">
        <v>24603.02</v>
      </c>
      <c r="D10" s="5"/>
      <c r="E10" s="5">
        <f t="shared" si="2"/>
        <v>2050.25</v>
      </c>
      <c r="F10" s="7">
        <f t="shared" si="3"/>
        <v>26653.27</v>
      </c>
      <c r="G10" s="8">
        <v>773.49</v>
      </c>
      <c r="H10" s="8">
        <f t="shared" si="0"/>
        <v>9281.880000000001</v>
      </c>
      <c r="I10" s="8">
        <f>2125.88</f>
        <v>2125.88</v>
      </c>
      <c r="J10" s="9">
        <v>700.12</v>
      </c>
      <c r="K10" s="11">
        <f t="shared" si="1"/>
        <v>38761.15</v>
      </c>
      <c r="L10" s="5">
        <f t="shared" si="4"/>
        <v>9225.15</v>
      </c>
      <c r="M10" s="5">
        <f t="shared" si="5"/>
        <v>36.049999999999997</v>
      </c>
      <c r="N10" s="5">
        <f t="shared" si="6"/>
        <v>3294.7</v>
      </c>
      <c r="O10" s="5">
        <f t="shared" si="7"/>
        <v>3230.1</v>
      </c>
      <c r="P10" s="11">
        <f t="shared" si="8"/>
        <v>624.04999999999995</v>
      </c>
      <c r="Q10" s="5">
        <f t="shared" si="9"/>
        <v>55171.200000000004</v>
      </c>
      <c r="R10" s="12">
        <f t="shared" si="10"/>
        <v>1540</v>
      </c>
      <c r="S10" s="5">
        <f t="shared" si="11"/>
        <v>56711.200000000004</v>
      </c>
    </row>
    <row r="11" spans="1:19" s="22" customFormat="1" ht="23.25" customHeight="1">
      <c r="A11" s="38" t="s">
        <v>38</v>
      </c>
      <c r="B11" s="4" t="s">
        <v>28</v>
      </c>
      <c r="C11" s="5">
        <v>24603.02</v>
      </c>
      <c r="D11" s="5"/>
      <c r="E11" s="5">
        <f t="shared" si="2"/>
        <v>2050.25</v>
      </c>
      <c r="F11" s="7">
        <f t="shared" si="3"/>
        <v>26653.27</v>
      </c>
      <c r="G11" s="8">
        <v>773.49</v>
      </c>
      <c r="H11" s="8">
        <f t="shared" si="0"/>
        <v>9281.880000000001</v>
      </c>
      <c r="I11" s="8">
        <f>2125.88</f>
        <v>2125.88</v>
      </c>
      <c r="J11" s="9">
        <v>700.12</v>
      </c>
      <c r="K11" s="11">
        <f t="shared" si="1"/>
        <v>38761.15</v>
      </c>
      <c r="L11" s="5">
        <f t="shared" si="4"/>
        <v>9225.15</v>
      </c>
      <c r="M11" s="5">
        <f t="shared" si="5"/>
        <v>36.049999999999997</v>
      </c>
      <c r="N11" s="5">
        <f t="shared" si="6"/>
        <v>3294.7</v>
      </c>
      <c r="O11" s="5">
        <f t="shared" si="7"/>
        <v>3230.1</v>
      </c>
      <c r="P11" s="11">
        <f t="shared" si="8"/>
        <v>624.04999999999995</v>
      </c>
      <c r="Q11" s="5">
        <f t="shared" si="9"/>
        <v>55171.200000000004</v>
      </c>
      <c r="R11" s="12">
        <f t="shared" si="10"/>
        <v>1540</v>
      </c>
      <c r="S11" s="5">
        <f t="shared" si="11"/>
        <v>56711.200000000004</v>
      </c>
    </row>
    <row r="12" spans="1:19" s="22" customFormat="1" ht="23.25" customHeight="1">
      <c r="A12" s="38"/>
      <c r="B12" s="4" t="s">
        <v>29</v>
      </c>
      <c r="C12" s="5">
        <v>22592.11</v>
      </c>
      <c r="D12" s="5"/>
      <c r="E12" s="5">
        <f t="shared" si="2"/>
        <v>1882.68</v>
      </c>
      <c r="F12" s="7">
        <f t="shared" si="3"/>
        <v>24474.79</v>
      </c>
      <c r="G12" s="8">
        <v>659.31</v>
      </c>
      <c r="H12" s="8">
        <f t="shared" si="0"/>
        <v>7911.7199999999993</v>
      </c>
      <c r="I12" s="8">
        <f>1812.11</f>
        <v>1812.11</v>
      </c>
      <c r="J12" s="9">
        <v>700.12</v>
      </c>
      <c r="K12" s="11">
        <f t="shared" si="1"/>
        <v>34898.740000000005</v>
      </c>
      <c r="L12" s="5">
        <f t="shared" si="4"/>
        <v>8305.9</v>
      </c>
      <c r="M12" s="5">
        <f t="shared" si="5"/>
        <v>32.46</v>
      </c>
      <c r="N12" s="5">
        <f t="shared" si="6"/>
        <v>2966.39</v>
      </c>
      <c r="O12" s="5">
        <f t="shared" si="7"/>
        <v>2908.23</v>
      </c>
      <c r="P12" s="11">
        <f t="shared" si="8"/>
        <v>561.87</v>
      </c>
      <c r="Q12" s="5">
        <f t="shared" si="9"/>
        <v>49673.590000000011</v>
      </c>
      <c r="R12" s="12">
        <f t="shared" si="10"/>
        <v>1540</v>
      </c>
      <c r="S12" s="5">
        <f t="shared" si="11"/>
        <v>51213.590000000011</v>
      </c>
    </row>
    <row r="13" spans="1:19" s="22" customFormat="1" ht="23.25" customHeight="1">
      <c r="A13" s="38"/>
      <c r="B13" s="4" t="s">
        <v>35</v>
      </c>
      <c r="C13" s="5">
        <v>20621.82</v>
      </c>
      <c r="D13" s="5">
        <v>117.72</v>
      </c>
      <c r="E13" s="5">
        <f t="shared" si="2"/>
        <v>1728.3</v>
      </c>
      <c r="F13" s="7">
        <f t="shared" si="3"/>
        <v>22467.84</v>
      </c>
      <c r="G13" s="8">
        <v>573.03</v>
      </c>
      <c r="H13" s="8">
        <f t="shared" si="0"/>
        <v>6876.36</v>
      </c>
      <c r="I13" s="8">
        <f>1574.96</f>
        <v>1574.96</v>
      </c>
      <c r="J13" s="9">
        <v>700.12</v>
      </c>
      <c r="K13" s="11">
        <f t="shared" si="1"/>
        <v>31619.279999999999</v>
      </c>
      <c r="L13" s="5">
        <f t="shared" si="4"/>
        <v>7525.39</v>
      </c>
      <c r="M13" s="5">
        <f t="shared" si="5"/>
        <v>29.41</v>
      </c>
      <c r="N13" s="5">
        <f t="shared" si="6"/>
        <v>2687.64</v>
      </c>
      <c r="O13" s="5">
        <f t="shared" si="7"/>
        <v>2634.94</v>
      </c>
      <c r="P13" s="11">
        <f t="shared" si="8"/>
        <v>509.07</v>
      </c>
      <c r="Q13" s="5">
        <f t="shared" si="9"/>
        <v>45005.73</v>
      </c>
      <c r="R13" s="12">
        <f t="shared" si="10"/>
        <v>1540</v>
      </c>
      <c r="S13" s="5">
        <f t="shared" si="11"/>
        <v>46545.73</v>
      </c>
    </row>
    <row r="14" spans="1:19" s="22" customFormat="1" ht="23.25" customHeight="1">
      <c r="A14" s="38" t="s">
        <v>43</v>
      </c>
      <c r="B14" s="4" t="s">
        <v>35</v>
      </c>
      <c r="C14" s="5">
        <v>20621.82</v>
      </c>
      <c r="D14" s="5">
        <v>117.72</v>
      </c>
      <c r="E14" s="5">
        <f t="shared" si="2"/>
        <v>1728.3</v>
      </c>
      <c r="F14" s="7">
        <f t="shared" si="3"/>
        <v>22467.84</v>
      </c>
      <c r="G14" s="8">
        <v>573.03</v>
      </c>
      <c r="H14" s="8">
        <f t="shared" si="0"/>
        <v>6876.36</v>
      </c>
      <c r="I14" s="8">
        <f>1574.96</f>
        <v>1574.96</v>
      </c>
      <c r="J14" s="9">
        <v>700.12</v>
      </c>
      <c r="K14" s="11">
        <f t="shared" si="1"/>
        <v>31619.279999999999</v>
      </c>
      <c r="L14" s="5">
        <f t="shared" si="4"/>
        <v>7525.39</v>
      </c>
      <c r="M14" s="5">
        <f t="shared" si="5"/>
        <v>29.41</v>
      </c>
      <c r="N14" s="5">
        <f t="shared" si="6"/>
        <v>2687.64</v>
      </c>
      <c r="O14" s="5">
        <f t="shared" si="7"/>
        <v>2634.94</v>
      </c>
      <c r="P14" s="11">
        <f t="shared" si="8"/>
        <v>509.07</v>
      </c>
      <c r="Q14" s="5">
        <f t="shared" si="9"/>
        <v>45005.73</v>
      </c>
      <c r="R14" s="12">
        <f t="shared" si="10"/>
        <v>1540</v>
      </c>
      <c r="S14" s="5">
        <f t="shared" si="11"/>
        <v>46545.73</v>
      </c>
    </row>
    <row r="15" spans="1:19" s="22" customFormat="1" ht="23.25" customHeight="1">
      <c r="A15" s="38"/>
      <c r="B15" s="4" t="s">
        <v>36</v>
      </c>
      <c r="C15" s="5">
        <v>19448.52</v>
      </c>
      <c r="D15" s="5">
        <v>171.12</v>
      </c>
      <c r="E15" s="5">
        <f t="shared" si="2"/>
        <v>1634.97</v>
      </c>
      <c r="F15" s="7">
        <f t="shared" si="3"/>
        <v>21254.61</v>
      </c>
      <c r="G15" s="8">
        <v>490.47</v>
      </c>
      <c r="H15" s="8">
        <f t="shared" si="0"/>
        <v>5885.64</v>
      </c>
      <c r="I15" s="8">
        <f>1348.1</f>
        <v>1348.1</v>
      </c>
      <c r="J15" s="9">
        <v>700.12</v>
      </c>
      <c r="K15" s="11">
        <f t="shared" si="1"/>
        <v>29188.469999999998</v>
      </c>
      <c r="L15" s="5">
        <f t="shared" si="4"/>
        <v>6946.86</v>
      </c>
      <c r="M15" s="5">
        <f t="shared" si="5"/>
        <v>27.15</v>
      </c>
      <c r="N15" s="5">
        <f t="shared" si="6"/>
        <v>2481.02</v>
      </c>
      <c r="O15" s="5">
        <f t="shared" si="7"/>
        <v>2432.37</v>
      </c>
      <c r="P15" s="11">
        <f t="shared" si="8"/>
        <v>469.93</v>
      </c>
      <c r="Q15" s="5">
        <f t="shared" si="9"/>
        <v>41545.799999999996</v>
      </c>
      <c r="R15" s="12">
        <f t="shared" si="10"/>
        <v>1540</v>
      </c>
      <c r="S15" s="5">
        <f t="shared" si="11"/>
        <v>43085.799999999996</v>
      </c>
    </row>
    <row r="16" spans="1:19" ht="23.25" customHeight="1">
      <c r="B16" s="23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8" ht="58.5" customHeight="1">
      <c r="A17" s="2" t="s">
        <v>1</v>
      </c>
      <c r="B17" s="2" t="s">
        <v>48</v>
      </c>
      <c r="C17" s="3" t="s">
        <v>3</v>
      </c>
      <c r="D17" s="3" t="s">
        <v>5</v>
      </c>
      <c r="E17" s="3" t="s">
        <v>7</v>
      </c>
      <c r="F17" s="3" t="s">
        <v>49</v>
      </c>
      <c r="G17" s="3" t="s">
        <v>50</v>
      </c>
      <c r="H17" s="3" t="s">
        <v>11</v>
      </c>
      <c r="I17" s="3" t="s">
        <v>12</v>
      </c>
      <c r="J17" s="2" t="s">
        <v>13</v>
      </c>
      <c r="K17" s="2" t="s">
        <v>14</v>
      </c>
      <c r="L17" s="2" t="s">
        <v>15</v>
      </c>
      <c r="M17" s="2" t="s">
        <v>16</v>
      </c>
      <c r="N17" s="2" t="s">
        <v>63</v>
      </c>
      <c r="O17" s="3" t="s">
        <v>17</v>
      </c>
      <c r="P17" s="3" t="s">
        <v>18</v>
      </c>
      <c r="Q17" s="3" t="s">
        <v>19</v>
      </c>
      <c r="R17" s="15"/>
    </row>
    <row r="18" spans="1:18" ht="23.25" customHeight="1">
      <c r="A18" s="36" t="s">
        <v>51</v>
      </c>
      <c r="B18" s="24" t="s">
        <v>52</v>
      </c>
      <c r="C18" s="16">
        <v>50338.25</v>
      </c>
      <c r="D18" s="5">
        <f>ROUND((C18)/12,2)</f>
        <v>4194.8500000000004</v>
      </c>
      <c r="E18" s="7">
        <f>+C18+D18</f>
        <v>54533.1</v>
      </c>
      <c r="F18" s="16">
        <f t="shared" ref="F18:F24" si="12">2039.05</f>
        <v>2039.05</v>
      </c>
      <c r="G18" s="18">
        <f t="shared" ref="G18:G38" si="13">+E18+F18</f>
        <v>56572.15</v>
      </c>
      <c r="H18" s="19">
        <v>615.25</v>
      </c>
      <c r="I18" s="31">
        <f>+G18+H18</f>
        <v>57187.4</v>
      </c>
      <c r="J18" s="5">
        <f>ROUND(I18*23.8%,2)</f>
        <v>13610.6</v>
      </c>
      <c r="K18" s="5">
        <f>ROUND(I18*0.093%,2)</f>
        <v>53.18</v>
      </c>
      <c r="L18" s="11">
        <f>ROUND(I18*8.5%,2)</f>
        <v>4860.93</v>
      </c>
      <c r="M18" s="5">
        <f>ROUND(I18/12,2)</f>
        <v>4765.62</v>
      </c>
      <c r="N18" s="11">
        <f>ROUND(I18*1.61%,2)</f>
        <v>920.72</v>
      </c>
      <c r="O18" s="5">
        <f>SUM(I18:N18)</f>
        <v>81398.449999999983</v>
      </c>
      <c r="P18" s="12">
        <f>7*220</f>
        <v>1540</v>
      </c>
      <c r="Q18" s="5">
        <f>+O18+P18</f>
        <v>82938.449999999983</v>
      </c>
      <c r="R18" s="15"/>
    </row>
    <row r="19" spans="1:18" ht="23.25" customHeight="1">
      <c r="A19" s="36"/>
      <c r="B19" s="25" t="s">
        <v>53</v>
      </c>
      <c r="C19" s="16">
        <v>55403.02</v>
      </c>
      <c r="D19" s="5">
        <f t="shared" ref="D19:D38" si="14">ROUND((C19)/12,2)</f>
        <v>4616.92</v>
      </c>
      <c r="E19" s="7">
        <f t="shared" ref="E19:E38" si="15">+C19+D19</f>
        <v>60019.939999999995</v>
      </c>
      <c r="F19" s="16">
        <f t="shared" si="12"/>
        <v>2039.05</v>
      </c>
      <c r="G19" s="18">
        <f t="shared" si="13"/>
        <v>62058.99</v>
      </c>
      <c r="H19" s="19">
        <v>615.25</v>
      </c>
      <c r="I19" s="31">
        <f t="shared" ref="I19:I38" si="16">+G19+H19</f>
        <v>62674.239999999998</v>
      </c>
      <c r="J19" s="5">
        <f t="shared" ref="J19:J38" si="17">ROUND(I19*23.8%,2)</f>
        <v>14916.47</v>
      </c>
      <c r="K19" s="5">
        <f t="shared" ref="K19:K38" si="18">ROUND(I19*0.093%,2)</f>
        <v>58.29</v>
      </c>
      <c r="L19" s="11">
        <f t="shared" ref="L19:L38" si="19">ROUND(I19*8.5%,2)</f>
        <v>5327.31</v>
      </c>
      <c r="M19" s="5">
        <f t="shared" ref="M19:M38" si="20">ROUND(I19/12,2)</f>
        <v>5222.8500000000004</v>
      </c>
      <c r="N19" s="11">
        <f t="shared" ref="N19:N38" si="21">ROUND(I19*1.61%,2)</f>
        <v>1009.06</v>
      </c>
      <c r="O19" s="5">
        <f t="shared" ref="O19:O38" si="22">SUM(I19:N19)</f>
        <v>89208.219999999987</v>
      </c>
      <c r="P19" s="12">
        <f t="shared" ref="P19:P38" si="23">7*220</f>
        <v>1540</v>
      </c>
      <c r="Q19" s="5">
        <f t="shared" ref="Q19:Q38" si="24">+O19+P19</f>
        <v>90748.219999999987</v>
      </c>
      <c r="R19" s="15"/>
    </row>
    <row r="20" spans="1:18" ht="23.25" customHeight="1">
      <c r="A20" s="36"/>
      <c r="B20" s="25" t="s">
        <v>54</v>
      </c>
      <c r="C20" s="16">
        <v>60679.7</v>
      </c>
      <c r="D20" s="5">
        <f t="shared" si="14"/>
        <v>5056.6400000000003</v>
      </c>
      <c r="E20" s="7">
        <f t="shared" si="15"/>
        <v>65736.34</v>
      </c>
      <c r="F20" s="16">
        <f t="shared" si="12"/>
        <v>2039.05</v>
      </c>
      <c r="G20" s="18">
        <f t="shared" si="13"/>
        <v>67775.39</v>
      </c>
      <c r="H20" s="19">
        <v>615.25</v>
      </c>
      <c r="I20" s="31">
        <f t="shared" si="16"/>
        <v>68390.64</v>
      </c>
      <c r="J20" s="5">
        <f t="shared" si="17"/>
        <v>16276.97</v>
      </c>
      <c r="K20" s="5">
        <f t="shared" si="18"/>
        <v>63.6</v>
      </c>
      <c r="L20" s="11">
        <f t="shared" si="19"/>
        <v>5813.2</v>
      </c>
      <c r="M20" s="5">
        <f t="shared" si="20"/>
        <v>5699.22</v>
      </c>
      <c r="N20" s="11">
        <f t="shared" si="21"/>
        <v>1101.0899999999999</v>
      </c>
      <c r="O20" s="5">
        <f t="shared" si="22"/>
        <v>97344.72</v>
      </c>
      <c r="P20" s="12">
        <f t="shared" si="23"/>
        <v>1540</v>
      </c>
      <c r="Q20" s="5">
        <f t="shared" si="24"/>
        <v>98884.72</v>
      </c>
      <c r="R20" s="15"/>
    </row>
    <row r="21" spans="1:18" ht="23.25" customHeight="1">
      <c r="A21" s="36"/>
      <c r="B21" s="25" t="s">
        <v>55</v>
      </c>
      <c r="C21" s="16">
        <v>65911.62</v>
      </c>
      <c r="D21" s="5">
        <f t="shared" si="14"/>
        <v>5492.64</v>
      </c>
      <c r="E21" s="7">
        <f t="shared" si="15"/>
        <v>71404.259999999995</v>
      </c>
      <c r="F21" s="16">
        <f t="shared" si="12"/>
        <v>2039.05</v>
      </c>
      <c r="G21" s="18">
        <f t="shared" si="13"/>
        <v>73443.31</v>
      </c>
      <c r="H21" s="19">
        <v>615.25</v>
      </c>
      <c r="I21" s="31">
        <f t="shared" si="16"/>
        <v>74058.559999999998</v>
      </c>
      <c r="J21" s="5">
        <f t="shared" si="17"/>
        <v>17625.939999999999</v>
      </c>
      <c r="K21" s="5">
        <f t="shared" si="18"/>
        <v>68.87</v>
      </c>
      <c r="L21" s="11">
        <f t="shared" si="19"/>
        <v>6294.98</v>
      </c>
      <c r="M21" s="5">
        <f t="shared" si="20"/>
        <v>6171.55</v>
      </c>
      <c r="N21" s="11">
        <f t="shared" si="21"/>
        <v>1192.3399999999999</v>
      </c>
      <c r="O21" s="5">
        <f t="shared" si="22"/>
        <v>105412.23999999999</v>
      </c>
      <c r="P21" s="12">
        <f t="shared" si="23"/>
        <v>1540</v>
      </c>
      <c r="Q21" s="5">
        <f t="shared" si="24"/>
        <v>106952.23999999999</v>
      </c>
      <c r="R21" s="15"/>
    </row>
    <row r="22" spans="1:18" ht="23.25" customHeight="1">
      <c r="A22" s="36"/>
      <c r="B22" s="25" t="s">
        <v>56</v>
      </c>
      <c r="C22" s="16">
        <v>75485.08</v>
      </c>
      <c r="D22" s="5">
        <f t="shared" si="14"/>
        <v>6290.42</v>
      </c>
      <c r="E22" s="7">
        <f t="shared" si="15"/>
        <v>81775.5</v>
      </c>
      <c r="F22" s="16">
        <f t="shared" si="12"/>
        <v>2039.05</v>
      </c>
      <c r="G22" s="18">
        <f t="shared" si="13"/>
        <v>83814.55</v>
      </c>
      <c r="H22" s="19">
        <v>615.25</v>
      </c>
      <c r="I22" s="31">
        <f t="shared" si="16"/>
        <v>84429.8</v>
      </c>
      <c r="J22" s="5">
        <f t="shared" si="17"/>
        <v>20094.29</v>
      </c>
      <c r="K22" s="5">
        <f t="shared" si="18"/>
        <v>78.52</v>
      </c>
      <c r="L22" s="11">
        <f t="shared" si="19"/>
        <v>7176.53</v>
      </c>
      <c r="M22" s="5">
        <f t="shared" si="20"/>
        <v>7035.82</v>
      </c>
      <c r="N22" s="11">
        <f t="shared" si="21"/>
        <v>1359.32</v>
      </c>
      <c r="O22" s="5">
        <f t="shared" si="22"/>
        <v>120174.28</v>
      </c>
      <c r="P22" s="12">
        <f t="shared" si="23"/>
        <v>1540</v>
      </c>
      <c r="Q22" s="5">
        <f t="shared" si="24"/>
        <v>121714.28</v>
      </c>
      <c r="R22" s="15"/>
    </row>
    <row r="23" spans="1:18" ht="23.25" customHeight="1">
      <c r="A23" s="36"/>
      <c r="B23" s="25" t="s">
        <v>57</v>
      </c>
      <c r="C23" s="16">
        <v>82710.95</v>
      </c>
      <c r="D23" s="5">
        <f t="shared" si="14"/>
        <v>6892.58</v>
      </c>
      <c r="E23" s="7">
        <f t="shared" si="15"/>
        <v>89603.53</v>
      </c>
      <c r="F23" s="16">
        <f t="shared" si="12"/>
        <v>2039.05</v>
      </c>
      <c r="G23" s="18">
        <f t="shared" si="13"/>
        <v>91642.58</v>
      </c>
      <c r="H23" s="19">
        <v>615.25</v>
      </c>
      <c r="I23" s="31">
        <f t="shared" si="16"/>
        <v>92257.83</v>
      </c>
      <c r="J23" s="5">
        <f t="shared" si="17"/>
        <v>21957.360000000001</v>
      </c>
      <c r="K23" s="5">
        <f t="shared" si="18"/>
        <v>85.8</v>
      </c>
      <c r="L23" s="11">
        <f t="shared" si="19"/>
        <v>7841.92</v>
      </c>
      <c r="M23" s="5">
        <f t="shared" si="20"/>
        <v>7688.15</v>
      </c>
      <c r="N23" s="11">
        <f t="shared" si="21"/>
        <v>1485.35</v>
      </c>
      <c r="O23" s="5">
        <f t="shared" si="22"/>
        <v>131316.41</v>
      </c>
      <c r="P23" s="12">
        <f t="shared" si="23"/>
        <v>1540</v>
      </c>
      <c r="Q23" s="5">
        <f t="shared" si="24"/>
        <v>132856.41</v>
      </c>
      <c r="R23" s="15"/>
    </row>
    <row r="24" spans="1:18" ht="23.25" customHeight="1">
      <c r="A24" s="36"/>
      <c r="B24" s="25" t="s">
        <v>58</v>
      </c>
      <c r="C24" s="16">
        <v>92080.62</v>
      </c>
      <c r="D24" s="5">
        <f t="shared" si="14"/>
        <v>7673.39</v>
      </c>
      <c r="E24" s="7">
        <f t="shared" si="15"/>
        <v>99754.01</v>
      </c>
      <c r="F24" s="16">
        <f t="shared" si="12"/>
        <v>2039.05</v>
      </c>
      <c r="G24" s="18">
        <f t="shared" si="13"/>
        <v>101793.06</v>
      </c>
      <c r="H24" s="19">
        <v>615.25</v>
      </c>
      <c r="I24" s="31">
        <f t="shared" si="16"/>
        <v>102408.31</v>
      </c>
      <c r="J24" s="5">
        <f t="shared" si="17"/>
        <v>24373.18</v>
      </c>
      <c r="K24" s="5">
        <f t="shared" si="18"/>
        <v>95.24</v>
      </c>
      <c r="L24" s="11">
        <f t="shared" si="19"/>
        <v>8704.7099999999991</v>
      </c>
      <c r="M24" s="5">
        <f t="shared" si="20"/>
        <v>8534.0300000000007</v>
      </c>
      <c r="N24" s="11">
        <f t="shared" si="21"/>
        <v>1648.77</v>
      </c>
      <c r="O24" s="5">
        <f t="shared" si="22"/>
        <v>145764.24</v>
      </c>
      <c r="P24" s="12">
        <f t="shared" si="23"/>
        <v>1540</v>
      </c>
      <c r="Q24" s="5">
        <f t="shared" si="24"/>
        <v>147304.24</v>
      </c>
      <c r="R24" s="15"/>
    </row>
    <row r="25" spans="1:18" ht="23.25" customHeight="1">
      <c r="A25" s="36" t="s">
        <v>59</v>
      </c>
      <c r="B25" s="24" t="s">
        <v>52</v>
      </c>
      <c r="C25" s="16">
        <v>39032.370000000003</v>
      </c>
      <c r="D25" s="5">
        <f t="shared" si="14"/>
        <v>3252.7</v>
      </c>
      <c r="E25" s="7">
        <f t="shared" si="15"/>
        <v>42285.07</v>
      </c>
      <c r="F25" s="16">
        <f t="shared" ref="F25:F31" si="25">1694.68</f>
        <v>1694.68</v>
      </c>
      <c r="G25" s="18">
        <f t="shared" si="13"/>
        <v>43979.75</v>
      </c>
      <c r="H25" s="19">
        <v>615.25</v>
      </c>
      <c r="I25" s="31">
        <f t="shared" si="16"/>
        <v>44595</v>
      </c>
      <c r="J25" s="5">
        <f t="shared" si="17"/>
        <v>10613.61</v>
      </c>
      <c r="K25" s="5">
        <f t="shared" si="18"/>
        <v>41.47</v>
      </c>
      <c r="L25" s="11">
        <f t="shared" si="19"/>
        <v>3790.58</v>
      </c>
      <c r="M25" s="5">
        <f t="shared" si="20"/>
        <v>3716.25</v>
      </c>
      <c r="N25" s="11">
        <f t="shared" si="21"/>
        <v>717.98</v>
      </c>
      <c r="O25" s="5">
        <f t="shared" si="22"/>
        <v>63474.890000000007</v>
      </c>
      <c r="P25" s="12">
        <f t="shared" si="23"/>
        <v>1540</v>
      </c>
      <c r="Q25" s="5">
        <f t="shared" si="24"/>
        <v>65014.890000000007</v>
      </c>
      <c r="R25" s="15"/>
    </row>
    <row r="26" spans="1:18" ht="23.25" customHeight="1">
      <c r="A26" s="36"/>
      <c r="B26" s="25" t="s">
        <v>53</v>
      </c>
      <c r="C26" s="16">
        <v>42627.79</v>
      </c>
      <c r="D26" s="5">
        <f t="shared" si="14"/>
        <v>3552.32</v>
      </c>
      <c r="E26" s="7">
        <f t="shared" si="15"/>
        <v>46180.11</v>
      </c>
      <c r="F26" s="16">
        <f t="shared" si="25"/>
        <v>1694.68</v>
      </c>
      <c r="G26" s="18">
        <f t="shared" si="13"/>
        <v>47874.79</v>
      </c>
      <c r="H26" s="19">
        <v>615.25</v>
      </c>
      <c r="I26" s="31">
        <f t="shared" si="16"/>
        <v>48490.04</v>
      </c>
      <c r="J26" s="5">
        <f t="shared" si="17"/>
        <v>11540.63</v>
      </c>
      <c r="K26" s="5">
        <f t="shared" si="18"/>
        <v>45.1</v>
      </c>
      <c r="L26" s="11">
        <f t="shared" si="19"/>
        <v>4121.6499999999996</v>
      </c>
      <c r="M26" s="5">
        <f t="shared" si="20"/>
        <v>4040.84</v>
      </c>
      <c r="N26" s="11">
        <f t="shared" si="21"/>
        <v>780.69</v>
      </c>
      <c r="O26" s="5">
        <f t="shared" si="22"/>
        <v>69018.95</v>
      </c>
      <c r="P26" s="12">
        <f t="shared" si="23"/>
        <v>1540</v>
      </c>
      <c r="Q26" s="5">
        <f t="shared" si="24"/>
        <v>70558.95</v>
      </c>
      <c r="R26" s="15"/>
    </row>
    <row r="27" spans="1:18" ht="23.25" customHeight="1">
      <c r="A27" s="36"/>
      <c r="B27" s="25" t="s">
        <v>54</v>
      </c>
      <c r="C27" s="16">
        <v>46375.34</v>
      </c>
      <c r="D27" s="5">
        <f t="shared" si="14"/>
        <v>3864.61</v>
      </c>
      <c r="E27" s="7">
        <f t="shared" si="15"/>
        <v>50239.95</v>
      </c>
      <c r="F27" s="16">
        <f t="shared" si="25"/>
        <v>1694.68</v>
      </c>
      <c r="G27" s="18">
        <f t="shared" si="13"/>
        <v>51934.63</v>
      </c>
      <c r="H27" s="19">
        <v>615.25</v>
      </c>
      <c r="I27" s="31">
        <f t="shared" si="16"/>
        <v>52549.88</v>
      </c>
      <c r="J27" s="5">
        <f t="shared" si="17"/>
        <v>12506.87</v>
      </c>
      <c r="K27" s="5">
        <f t="shared" si="18"/>
        <v>48.87</v>
      </c>
      <c r="L27" s="11">
        <f t="shared" si="19"/>
        <v>4466.74</v>
      </c>
      <c r="M27" s="5">
        <f t="shared" si="20"/>
        <v>4379.16</v>
      </c>
      <c r="N27" s="11">
        <f t="shared" si="21"/>
        <v>846.05</v>
      </c>
      <c r="O27" s="5">
        <f t="shared" si="22"/>
        <v>74797.570000000007</v>
      </c>
      <c r="P27" s="12">
        <f t="shared" si="23"/>
        <v>1540</v>
      </c>
      <c r="Q27" s="5">
        <f t="shared" si="24"/>
        <v>76337.570000000007</v>
      </c>
      <c r="R27" s="15"/>
    </row>
    <row r="28" spans="1:18" ht="23.25" customHeight="1">
      <c r="A28" s="36"/>
      <c r="B28" s="25" t="s">
        <v>55</v>
      </c>
      <c r="C28" s="16">
        <v>50116.85</v>
      </c>
      <c r="D28" s="5">
        <f t="shared" si="14"/>
        <v>4176.3999999999996</v>
      </c>
      <c r="E28" s="7">
        <f t="shared" si="15"/>
        <v>54293.25</v>
      </c>
      <c r="F28" s="16">
        <f t="shared" si="25"/>
        <v>1694.68</v>
      </c>
      <c r="G28" s="18">
        <f t="shared" si="13"/>
        <v>55987.93</v>
      </c>
      <c r="H28" s="19">
        <v>615.25</v>
      </c>
      <c r="I28" s="31">
        <f t="shared" si="16"/>
        <v>56603.18</v>
      </c>
      <c r="J28" s="5">
        <f t="shared" si="17"/>
        <v>13471.56</v>
      </c>
      <c r="K28" s="5">
        <f t="shared" si="18"/>
        <v>52.64</v>
      </c>
      <c r="L28" s="11">
        <f t="shared" si="19"/>
        <v>4811.2700000000004</v>
      </c>
      <c r="M28" s="5">
        <f t="shared" si="20"/>
        <v>4716.93</v>
      </c>
      <c r="N28" s="11">
        <f t="shared" si="21"/>
        <v>911.31</v>
      </c>
      <c r="O28" s="5">
        <f t="shared" si="22"/>
        <v>80566.890000000014</v>
      </c>
      <c r="P28" s="12">
        <f t="shared" si="23"/>
        <v>1540</v>
      </c>
      <c r="Q28" s="5">
        <f t="shared" si="24"/>
        <v>82106.890000000014</v>
      </c>
      <c r="R28" s="15"/>
    </row>
    <row r="29" spans="1:18" ht="23.25" customHeight="1">
      <c r="A29" s="36"/>
      <c r="B29" s="25" t="s">
        <v>56</v>
      </c>
      <c r="C29" s="16">
        <v>56424.36</v>
      </c>
      <c r="D29" s="5">
        <f t="shared" si="14"/>
        <v>4702.03</v>
      </c>
      <c r="E29" s="7">
        <f t="shared" si="15"/>
        <v>61126.39</v>
      </c>
      <c r="F29" s="16">
        <f t="shared" si="25"/>
        <v>1694.68</v>
      </c>
      <c r="G29" s="18">
        <f t="shared" si="13"/>
        <v>62821.07</v>
      </c>
      <c r="H29" s="19">
        <v>615.25</v>
      </c>
      <c r="I29" s="31">
        <f t="shared" si="16"/>
        <v>63436.32</v>
      </c>
      <c r="J29" s="5">
        <f t="shared" si="17"/>
        <v>15097.84</v>
      </c>
      <c r="K29" s="5">
        <f t="shared" si="18"/>
        <v>59</v>
      </c>
      <c r="L29" s="11">
        <f t="shared" si="19"/>
        <v>5392.09</v>
      </c>
      <c r="M29" s="5">
        <f t="shared" si="20"/>
        <v>5286.36</v>
      </c>
      <c r="N29" s="11">
        <f t="shared" si="21"/>
        <v>1021.32</v>
      </c>
      <c r="O29" s="5">
        <f t="shared" si="22"/>
        <v>90292.930000000008</v>
      </c>
      <c r="P29" s="12">
        <f t="shared" si="23"/>
        <v>1540</v>
      </c>
      <c r="Q29" s="5">
        <f t="shared" si="24"/>
        <v>91832.930000000008</v>
      </c>
      <c r="R29" s="15"/>
    </row>
    <row r="30" spans="1:18" ht="23.25" customHeight="1">
      <c r="A30" s="36"/>
      <c r="B30" s="25" t="s">
        <v>57</v>
      </c>
      <c r="C30" s="16">
        <v>61634.97</v>
      </c>
      <c r="D30" s="5">
        <f t="shared" si="14"/>
        <v>5136.25</v>
      </c>
      <c r="E30" s="7">
        <f t="shared" si="15"/>
        <v>66771.22</v>
      </c>
      <c r="F30" s="16">
        <f t="shared" si="25"/>
        <v>1694.68</v>
      </c>
      <c r="G30" s="18">
        <f t="shared" si="13"/>
        <v>68465.899999999994</v>
      </c>
      <c r="H30" s="19">
        <v>615.25</v>
      </c>
      <c r="I30" s="31">
        <f t="shared" si="16"/>
        <v>69081.149999999994</v>
      </c>
      <c r="J30" s="5">
        <f t="shared" si="17"/>
        <v>16441.310000000001</v>
      </c>
      <c r="K30" s="5">
        <f t="shared" si="18"/>
        <v>64.25</v>
      </c>
      <c r="L30" s="11">
        <f t="shared" si="19"/>
        <v>5871.9</v>
      </c>
      <c r="M30" s="5">
        <f t="shared" si="20"/>
        <v>5756.76</v>
      </c>
      <c r="N30" s="11">
        <f t="shared" si="21"/>
        <v>1112.21</v>
      </c>
      <c r="O30" s="5">
        <f t="shared" si="22"/>
        <v>98327.579999999987</v>
      </c>
      <c r="P30" s="12">
        <f t="shared" si="23"/>
        <v>1540</v>
      </c>
      <c r="Q30" s="5">
        <f t="shared" si="24"/>
        <v>99867.579999999987</v>
      </c>
      <c r="R30" s="15"/>
    </row>
    <row r="31" spans="1:18" ht="23.25" customHeight="1">
      <c r="A31" s="36"/>
      <c r="B31" s="25" t="s">
        <v>58</v>
      </c>
      <c r="C31" s="16">
        <v>68308.13</v>
      </c>
      <c r="D31" s="5">
        <f t="shared" si="14"/>
        <v>5692.34</v>
      </c>
      <c r="E31" s="7">
        <f t="shared" si="15"/>
        <v>74000.47</v>
      </c>
      <c r="F31" s="16">
        <f t="shared" si="25"/>
        <v>1694.68</v>
      </c>
      <c r="G31" s="18">
        <f t="shared" si="13"/>
        <v>75695.149999999994</v>
      </c>
      <c r="H31" s="19">
        <v>615.25</v>
      </c>
      <c r="I31" s="31">
        <f t="shared" si="16"/>
        <v>76310.399999999994</v>
      </c>
      <c r="J31" s="5">
        <f t="shared" si="17"/>
        <v>18161.88</v>
      </c>
      <c r="K31" s="5">
        <f t="shared" si="18"/>
        <v>70.97</v>
      </c>
      <c r="L31" s="11">
        <f t="shared" si="19"/>
        <v>6486.38</v>
      </c>
      <c r="M31" s="5">
        <f t="shared" si="20"/>
        <v>6359.2</v>
      </c>
      <c r="N31" s="11">
        <f t="shared" si="21"/>
        <v>1228.5999999999999</v>
      </c>
      <c r="O31" s="5">
        <f t="shared" si="22"/>
        <v>108617.43000000001</v>
      </c>
      <c r="P31" s="12">
        <f t="shared" si="23"/>
        <v>1540</v>
      </c>
      <c r="Q31" s="5">
        <f t="shared" si="24"/>
        <v>110157.43000000001</v>
      </c>
      <c r="R31" s="15"/>
    </row>
    <row r="32" spans="1:18" ht="23.25" customHeight="1">
      <c r="A32" s="36" t="s">
        <v>60</v>
      </c>
      <c r="B32" s="24" t="s">
        <v>52</v>
      </c>
      <c r="C32" s="16">
        <v>30814.77</v>
      </c>
      <c r="D32" s="5">
        <f t="shared" si="14"/>
        <v>2567.9</v>
      </c>
      <c r="E32" s="7">
        <f t="shared" si="15"/>
        <v>33382.67</v>
      </c>
      <c r="F32" s="16">
        <f t="shared" ref="F32:F38" si="26">1456.78</f>
        <v>1456.78</v>
      </c>
      <c r="G32" s="18">
        <f t="shared" si="13"/>
        <v>34839.449999999997</v>
      </c>
      <c r="H32" s="19">
        <v>615.25</v>
      </c>
      <c r="I32" s="31">
        <f t="shared" si="16"/>
        <v>35454.699999999997</v>
      </c>
      <c r="J32" s="5">
        <f t="shared" si="17"/>
        <v>8438.2199999999993</v>
      </c>
      <c r="K32" s="5">
        <f t="shared" si="18"/>
        <v>32.97</v>
      </c>
      <c r="L32" s="11">
        <f t="shared" si="19"/>
        <v>3013.65</v>
      </c>
      <c r="M32" s="5">
        <f t="shared" si="20"/>
        <v>2954.56</v>
      </c>
      <c r="N32" s="11">
        <f t="shared" si="21"/>
        <v>570.82000000000005</v>
      </c>
      <c r="O32" s="5">
        <f t="shared" si="22"/>
        <v>50464.92</v>
      </c>
      <c r="P32" s="12">
        <f t="shared" si="23"/>
        <v>1540</v>
      </c>
      <c r="Q32" s="5">
        <f t="shared" si="24"/>
        <v>52004.92</v>
      </c>
      <c r="R32" s="15"/>
    </row>
    <row r="33" spans="1:19" ht="23.25" customHeight="1">
      <c r="A33" s="36"/>
      <c r="B33" s="25" t="s">
        <v>53</v>
      </c>
      <c r="C33" s="16">
        <v>33362.18</v>
      </c>
      <c r="D33" s="5">
        <f t="shared" si="14"/>
        <v>2780.18</v>
      </c>
      <c r="E33" s="7">
        <f t="shared" si="15"/>
        <v>36142.36</v>
      </c>
      <c r="F33" s="16">
        <f t="shared" si="26"/>
        <v>1456.78</v>
      </c>
      <c r="G33" s="18">
        <f t="shared" si="13"/>
        <v>37599.14</v>
      </c>
      <c r="H33" s="19">
        <v>615.25</v>
      </c>
      <c r="I33" s="31">
        <f t="shared" si="16"/>
        <v>38214.39</v>
      </c>
      <c r="J33" s="5">
        <f t="shared" si="17"/>
        <v>9095.02</v>
      </c>
      <c r="K33" s="5">
        <f t="shared" si="18"/>
        <v>35.54</v>
      </c>
      <c r="L33" s="11">
        <f t="shared" si="19"/>
        <v>3248.22</v>
      </c>
      <c r="M33" s="5">
        <f t="shared" si="20"/>
        <v>3184.53</v>
      </c>
      <c r="N33" s="11">
        <f t="shared" si="21"/>
        <v>615.25</v>
      </c>
      <c r="O33" s="5">
        <f t="shared" si="22"/>
        <v>54392.950000000004</v>
      </c>
      <c r="P33" s="12">
        <f t="shared" si="23"/>
        <v>1540</v>
      </c>
      <c r="Q33" s="5">
        <f t="shared" si="24"/>
        <v>55932.950000000004</v>
      </c>
      <c r="R33" s="15"/>
    </row>
    <row r="34" spans="1:19" ht="23.25" customHeight="1">
      <c r="A34" s="36"/>
      <c r="B34" s="25" t="s">
        <v>54</v>
      </c>
      <c r="C34" s="16">
        <v>35787.53</v>
      </c>
      <c r="D34" s="5">
        <f t="shared" si="14"/>
        <v>2982.29</v>
      </c>
      <c r="E34" s="7">
        <f t="shared" si="15"/>
        <v>38769.82</v>
      </c>
      <c r="F34" s="16">
        <f t="shared" si="26"/>
        <v>1456.78</v>
      </c>
      <c r="G34" s="18">
        <f t="shared" si="13"/>
        <v>40226.6</v>
      </c>
      <c r="H34" s="19">
        <v>615.25</v>
      </c>
      <c r="I34" s="31">
        <f t="shared" si="16"/>
        <v>40841.85</v>
      </c>
      <c r="J34" s="5">
        <f t="shared" si="17"/>
        <v>9720.36</v>
      </c>
      <c r="K34" s="5">
        <f t="shared" si="18"/>
        <v>37.979999999999997</v>
      </c>
      <c r="L34" s="11">
        <f t="shared" si="19"/>
        <v>3471.56</v>
      </c>
      <c r="M34" s="5">
        <f t="shared" si="20"/>
        <v>3403.49</v>
      </c>
      <c r="N34" s="11">
        <f t="shared" si="21"/>
        <v>657.55</v>
      </c>
      <c r="O34" s="5">
        <f t="shared" si="22"/>
        <v>58132.79</v>
      </c>
      <c r="P34" s="12">
        <f t="shared" si="23"/>
        <v>1540</v>
      </c>
      <c r="Q34" s="5">
        <f t="shared" si="24"/>
        <v>59672.79</v>
      </c>
      <c r="R34" s="15"/>
    </row>
    <row r="35" spans="1:19" ht="23.25" customHeight="1">
      <c r="A35" s="36"/>
      <c r="B35" s="25" t="s">
        <v>55</v>
      </c>
      <c r="C35" s="16">
        <v>38391.29</v>
      </c>
      <c r="D35" s="5">
        <f t="shared" si="14"/>
        <v>3199.27</v>
      </c>
      <c r="E35" s="7">
        <f t="shared" si="15"/>
        <v>41590.559999999998</v>
      </c>
      <c r="F35" s="16">
        <f t="shared" si="26"/>
        <v>1456.78</v>
      </c>
      <c r="G35" s="18">
        <f t="shared" si="13"/>
        <v>43047.34</v>
      </c>
      <c r="H35" s="19">
        <v>615.25</v>
      </c>
      <c r="I35" s="31">
        <f t="shared" si="16"/>
        <v>43662.59</v>
      </c>
      <c r="J35" s="5">
        <f t="shared" si="17"/>
        <v>10391.700000000001</v>
      </c>
      <c r="K35" s="5">
        <f t="shared" si="18"/>
        <v>40.61</v>
      </c>
      <c r="L35" s="11">
        <f t="shared" si="19"/>
        <v>3711.32</v>
      </c>
      <c r="M35" s="5">
        <f t="shared" si="20"/>
        <v>3638.55</v>
      </c>
      <c r="N35" s="11">
        <f t="shared" si="21"/>
        <v>702.97</v>
      </c>
      <c r="O35" s="5">
        <f t="shared" si="22"/>
        <v>62147.74</v>
      </c>
      <c r="P35" s="12">
        <f t="shared" si="23"/>
        <v>1540</v>
      </c>
      <c r="Q35" s="5">
        <f t="shared" si="24"/>
        <v>63687.74</v>
      </c>
      <c r="R35" s="15"/>
    </row>
    <row r="36" spans="1:19" ht="23.25" customHeight="1">
      <c r="A36" s="36"/>
      <c r="B36" s="25" t="s">
        <v>56</v>
      </c>
      <c r="C36" s="16">
        <v>43014.05</v>
      </c>
      <c r="D36" s="5">
        <f t="shared" si="14"/>
        <v>3584.5</v>
      </c>
      <c r="E36" s="7">
        <f t="shared" si="15"/>
        <v>46598.55</v>
      </c>
      <c r="F36" s="16">
        <f t="shared" si="26"/>
        <v>1456.78</v>
      </c>
      <c r="G36" s="18">
        <f t="shared" si="13"/>
        <v>48055.33</v>
      </c>
      <c r="H36" s="19">
        <v>615.25</v>
      </c>
      <c r="I36" s="31">
        <f t="shared" si="16"/>
        <v>48670.58</v>
      </c>
      <c r="J36" s="5">
        <f t="shared" si="17"/>
        <v>11583.6</v>
      </c>
      <c r="K36" s="5">
        <f t="shared" si="18"/>
        <v>45.26</v>
      </c>
      <c r="L36" s="11">
        <f t="shared" si="19"/>
        <v>4137</v>
      </c>
      <c r="M36" s="5">
        <f t="shared" si="20"/>
        <v>4055.88</v>
      </c>
      <c r="N36" s="11">
        <f t="shared" si="21"/>
        <v>783.6</v>
      </c>
      <c r="O36" s="5">
        <f t="shared" si="22"/>
        <v>69275.920000000013</v>
      </c>
      <c r="P36" s="12">
        <f t="shared" si="23"/>
        <v>1540</v>
      </c>
      <c r="Q36" s="5">
        <f t="shared" si="24"/>
        <v>70815.920000000013</v>
      </c>
      <c r="R36" s="15"/>
    </row>
    <row r="37" spans="1:19" ht="23.25" customHeight="1">
      <c r="A37" s="36"/>
      <c r="B37" s="25" t="s">
        <v>57</v>
      </c>
      <c r="C37" s="16">
        <v>46737.31</v>
      </c>
      <c r="D37" s="5">
        <f t="shared" si="14"/>
        <v>3894.78</v>
      </c>
      <c r="E37" s="7">
        <f t="shared" si="15"/>
        <v>50632.09</v>
      </c>
      <c r="F37" s="16">
        <f t="shared" si="26"/>
        <v>1456.78</v>
      </c>
      <c r="G37" s="18">
        <f t="shared" si="13"/>
        <v>52088.869999999995</v>
      </c>
      <c r="H37" s="19">
        <v>615.25</v>
      </c>
      <c r="I37" s="31">
        <f t="shared" si="16"/>
        <v>52704.119999999995</v>
      </c>
      <c r="J37" s="5">
        <f t="shared" si="17"/>
        <v>12543.58</v>
      </c>
      <c r="K37" s="5">
        <f t="shared" si="18"/>
        <v>49.01</v>
      </c>
      <c r="L37" s="11">
        <f t="shared" si="19"/>
        <v>4479.8500000000004</v>
      </c>
      <c r="M37" s="5">
        <f t="shared" si="20"/>
        <v>4392.01</v>
      </c>
      <c r="N37" s="11">
        <f t="shared" si="21"/>
        <v>848.54</v>
      </c>
      <c r="O37" s="5">
        <f t="shared" si="22"/>
        <v>75017.109999999986</v>
      </c>
      <c r="P37" s="12">
        <f t="shared" si="23"/>
        <v>1540</v>
      </c>
      <c r="Q37" s="5">
        <f t="shared" si="24"/>
        <v>76557.109999999986</v>
      </c>
      <c r="R37" s="15"/>
    </row>
    <row r="38" spans="1:19" ht="23.25" customHeight="1">
      <c r="A38" s="36"/>
      <c r="B38" s="25" t="s">
        <v>58</v>
      </c>
      <c r="C38" s="16">
        <v>51492.35</v>
      </c>
      <c r="D38" s="5">
        <f t="shared" si="14"/>
        <v>4291.03</v>
      </c>
      <c r="E38" s="7">
        <f t="shared" si="15"/>
        <v>55783.38</v>
      </c>
      <c r="F38" s="16">
        <f t="shared" si="26"/>
        <v>1456.78</v>
      </c>
      <c r="G38" s="18">
        <f t="shared" si="13"/>
        <v>57240.159999999996</v>
      </c>
      <c r="H38" s="19">
        <v>615.25</v>
      </c>
      <c r="I38" s="31">
        <f t="shared" si="16"/>
        <v>57855.409999999996</v>
      </c>
      <c r="J38" s="5">
        <f t="shared" si="17"/>
        <v>13769.59</v>
      </c>
      <c r="K38" s="5">
        <f t="shared" si="18"/>
        <v>53.81</v>
      </c>
      <c r="L38" s="11">
        <f t="shared" si="19"/>
        <v>4917.71</v>
      </c>
      <c r="M38" s="5">
        <f t="shared" si="20"/>
        <v>4821.28</v>
      </c>
      <c r="N38" s="11">
        <f t="shared" si="21"/>
        <v>931.47</v>
      </c>
      <c r="O38" s="5">
        <f t="shared" si="22"/>
        <v>82349.27</v>
      </c>
      <c r="P38" s="12">
        <f t="shared" si="23"/>
        <v>1540</v>
      </c>
      <c r="Q38" s="5">
        <f t="shared" si="24"/>
        <v>83889.27</v>
      </c>
      <c r="R38" s="15"/>
    </row>
    <row r="39" spans="1:19" ht="18.75" customHeight="1"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P39" s="15"/>
      <c r="Q39" s="15"/>
      <c r="R39" s="15"/>
      <c r="S39" s="15"/>
    </row>
    <row r="40" spans="1:19" ht="18.75" customHeight="1">
      <c r="C40" s="15"/>
      <c r="D40" s="15"/>
      <c r="E40" s="15"/>
      <c r="F40" s="15"/>
      <c r="G40" s="15"/>
      <c r="H40" s="15"/>
      <c r="I40" s="15"/>
      <c r="J40" s="15"/>
      <c r="N40" s="15"/>
      <c r="P40" s="15"/>
      <c r="Q40" s="15"/>
      <c r="R40" s="15"/>
      <c r="S40" s="15"/>
    </row>
  </sheetData>
  <autoFilter ref="A2:W15" xr:uid="{00000000-0009-0000-0000-000001000000}"/>
  <mergeCells count="9">
    <mergeCell ref="A18:A24"/>
    <mergeCell ref="A25:A31"/>
    <mergeCell ref="A32:A38"/>
    <mergeCell ref="A1:S1"/>
    <mergeCell ref="A3:A5"/>
    <mergeCell ref="A6:A8"/>
    <mergeCell ref="A9:A10"/>
    <mergeCell ref="A11:A13"/>
    <mergeCell ref="A14:A15"/>
  </mergeCells>
  <pageMargins left="3.937007874015748E-2" right="3.937007874015748E-2" top="0.15748031496062992" bottom="0.15748031496062992" header="0.31496062992125984" footer="0.31496062992125984"/>
  <pageSetup paperSize="8" scale="66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S62"/>
  <sheetViews>
    <sheetView topLeftCell="O1" zoomScale="90" workbookViewId="0">
      <selection activeCell="J3" sqref="J3"/>
    </sheetView>
  </sheetViews>
  <sheetFormatPr defaultColWidth="12.5703125" defaultRowHeight="18.75" customHeight="1"/>
  <cols>
    <col min="1" max="1" width="15.5703125" style="23" customWidth="1"/>
    <col min="2" max="2" width="20.7109375" style="20" bestFit="1" customWidth="1"/>
    <col min="3" max="3" width="20.5703125" style="20" bestFit="1" customWidth="1"/>
    <col min="4" max="4" width="17" style="20" customWidth="1"/>
    <col min="5" max="5" width="17.140625" style="20" customWidth="1"/>
    <col min="6" max="6" width="14" style="20" customWidth="1"/>
    <col min="7" max="7" width="20.42578125" style="20" customWidth="1"/>
    <col min="8" max="8" width="13.7109375" style="20" customWidth="1"/>
    <col min="9" max="9" width="17.5703125" style="20" customWidth="1"/>
    <col min="10" max="10" width="19.28515625" style="20" customWidth="1"/>
    <col min="11" max="11" width="22.85546875" style="20" customWidth="1"/>
    <col min="12" max="12" width="17.7109375" style="26" customWidth="1"/>
    <col min="13" max="13" width="20.140625" style="26" customWidth="1"/>
    <col min="14" max="14" width="24.42578125" style="15" customWidth="1"/>
    <col min="15" max="15" width="18.5703125" style="26" customWidth="1"/>
    <col min="16" max="16" width="20.42578125" style="20" customWidth="1"/>
    <col min="17" max="17" width="13.85546875" style="20" customWidth="1"/>
    <col min="18" max="18" width="15.85546875" style="20" customWidth="1"/>
    <col min="19" max="19" width="13.85546875" style="20" customWidth="1"/>
    <col min="20" max="16384" width="12.5703125" style="20"/>
  </cols>
  <sheetData>
    <row r="1" spans="1:19" ht="23.25" customHeight="1">
      <c r="A1" s="37" t="s">
        <v>64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19" s="21" customFormat="1" ht="50.25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65</v>
      </c>
      <c r="H2" s="2" t="s">
        <v>8</v>
      </c>
      <c r="I2" s="2" t="s">
        <v>9</v>
      </c>
      <c r="J2" s="2" t="s">
        <v>10</v>
      </c>
      <c r="K2" s="2" t="s">
        <v>11</v>
      </c>
      <c r="L2" s="3" t="s">
        <v>66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3" t="s">
        <v>18</v>
      </c>
      <c r="S2" s="2" t="s">
        <v>19</v>
      </c>
    </row>
    <row r="3" spans="1:19" s="22" customFormat="1" ht="23.25" customHeight="1">
      <c r="A3" s="38" t="s">
        <v>22</v>
      </c>
      <c r="B3" s="4" t="s">
        <v>23</v>
      </c>
      <c r="C3" s="5">
        <v>27352.05</v>
      </c>
      <c r="D3" s="5"/>
      <c r="E3" s="5">
        <f>ROUND((C3+D3)/12,2)</f>
        <v>2279.34</v>
      </c>
      <c r="F3" s="6"/>
      <c r="G3" s="7">
        <f>+C3+D3+E3+F3</f>
        <v>29631.39</v>
      </c>
      <c r="H3" s="8">
        <v>859.77</v>
      </c>
      <c r="I3" s="8">
        <f>H3*12</f>
        <v>10317.24</v>
      </c>
      <c r="J3" s="8">
        <f>2363.04</f>
        <v>2363.04</v>
      </c>
      <c r="K3" s="9">
        <v>700.12</v>
      </c>
      <c r="L3" s="11">
        <f t="shared" ref="L3:L35" si="0">+G3+I3+J3+K3</f>
        <v>43011.79</v>
      </c>
      <c r="M3" s="5">
        <f>ROUND(L3*23.8%,2)</f>
        <v>10236.81</v>
      </c>
      <c r="N3" s="5">
        <f>ROUND(L3*0.093%,2)</f>
        <v>40</v>
      </c>
      <c r="O3" s="5">
        <f>ROUND(L3*8.5%,2)</f>
        <v>3656</v>
      </c>
      <c r="P3" s="5">
        <f>ROUND(L3/12,2)</f>
        <v>3584.32</v>
      </c>
      <c r="Q3" s="5">
        <f>SUM(L3:P3)</f>
        <v>60528.92</v>
      </c>
      <c r="R3" s="12">
        <f>7*220</f>
        <v>1540</v>
      </c>
      <c r="S3" s="5">
        <f>+Q3+R3</f>
        <v>62068.92</v>
      </c>
    </row>
    <row r="4" spans="1:19" s="22" customFormat="1" ht="23.25" customHeight="1">
      <c r="A4" s="38"/>
      <c r="B4" s="4" t="s">
        <v>24</v>
      </c>
      <c r="C4" s="5">
        <v>27352.05</v>
      </c>
      <c r="D4" s="5"/>
      <c r="E4" s="5">
        <f t="shared" ref="E4:E35" si="1">ROUND((C4+D4)/12,2)</f>
        <v>2279.34</v>
      </c>
      <c r="F4" s="8">
        <v>1198.18</v>
      </c>
      <c r="G4" s="7">
        <f t="shared" ref="G4:G35" si="2">+C4+D4+E4+F4</f>
        <v>30829.57</v>
      </c>
      <c r="H4" s="8">
        <v>859.77</v>
      </c>
      <c r="I4" s="8">
        <f t="shared" ref="I4:I35" si="3">H4*12</f>
        <v>10317.24</v>
      </c>
      <c r="J4" s="8">
        <f>2363.04</f>
        <v>2363.04</v>
      </c>
      <c r="K4" s="9">
        <v>700.12</v>
      </c>
      <c r="L4" s="11">
        <f t="shared" si="0"/>
        <v>44209.97</v>
      </c>
      <c r="M4" s="5">
        <f t="shared" ref="M4:M35" si="4">ROUND(L4*23.8%,2)</f>
        <v>10521.97</v>
      </c>
      <c r="N4" s="5">
        <f t="shared" ref="N4:N35" si="5">ROUND(L4*0.093%,2)</f>
        <v>41.12</v>
      </c>
      <c r="O4" s="5">
        <f t="shared" ref="O4:O35" si="6">ROUND(L4*8.5%,2)</f>
        <v>3757.85</v>
      </c>
      <c r="P4" s="5">
        <f t="shared" ref="P4:P35" si="7">ROUND(L4/12,2)</f>
        <v>3684.16</v>
      </c>
      <c r="Q4" s="5">
        <f t="shared" ref="Q4:Q35" si="8">SUM(L4:P4)</f>
        <v>62215.070000000007</v>
      </c>
      <c r="R4" s="12">
        <f t="shared" ref="R4:R35" si="9">7*220</f>
        <v>1540</v>
      </c>
      <c r="S4" s="5">
        <f t="shared" ref="S4:S35" si="10">+Q4+R4</f>
        <v>63755.070000000007</v>
      </c>
    </row>
    <row r="5" spans="1:19" s="22" customFormat="1" ht="23.25" customHeight="1">
      <c r="A5" s="38"/>
      <c r="B5" s="4" t="s">
        <v>25</v>
      </c>
      <c r="C5" s="5">
        <v>27352.05</v>
      </c>
      <c r="D5" s="5"/>
      <c r="E5" s="5">
        <f t="shared" si="1"/>
        <v>2279.34</v>
      </c>
      <c r="F5" s="8">
        <v>2396.36</v>
      </c>
      <c r="G5" s="7">
        <f t="shared" si="2"/>
        <v>32027.75</v>
      </c>
      <c r="H5" s="8">
        <v>859.77</v>
      </c>
      <c r="I5" s="8">
        <f t="shared" si="3"/>
        <v>10317.24</v>
      </c>
      <c r="J5" s="8">
        <f>2363.04</f>
        <v>2363.04</v>
      </c>
      <c r="K5" s="9">
        <v>700.12</v>
      </c>
      <c r="L5" s="11">
        <f t="shared" si="0"/>
        <v>45408.15</v>
      </c>
      <c r="M5" s="5">
        <f t="shared" si="4"/>
        <v>10807.14</v>
      </c>
      <c r="N5" s="5">
        <f t="shared" si="5"/>
        <v>42.23</v>
      </c>
      <c r="O5" s="5">
        <f t="shared" si="6"/>
        <v>3859.69</v>
      </c>
      <c r="P5" s="5">
        <f t="shared" si="7"/>
        <v>3784.01</v>
      </c>
      <c r="Q5" s="5">
        <f t="shared" si="8"/>
        <v>63901.220000000008</v>
      </c>
      <c r="R5" s="12">
        <f t="shared" si="9"/>
        <v>1540</v>
      </c>
      <c r="S5" s="5">
        <f t="shared" si="10"/>
        <v>65441.220000000008</v>
      </c>
    </row>
    <row r="6" spans="1:19" s="22" customFormat="1" ht="23.25" customHeight="1">
      <c r="A6" s="38"/>
      <c r="B6" s="4" t="s">
        <v>26</v>
      </c>
      <c r="C6" s="5">
        <v>27352.05</v>
      </c>
      <c r="D6" s="5"/>
      <c r="E6" s="5">
        <f t="shared" si="1"/>
        <v>2279.34</v>
      </c>
      <c r="F6" s="8">
        <v>3594.54</v>
      </c>
      <c r="G6" s="7">
        <f t="shared" si="2"/>
        <v>33225.93</v>
      </c>
      <c r="H6" s="8">
        <v>859.77</v>
      </c>
      <c r="I6" s="8">
        <f t="shared" si="3"/>
        <v>10317.24</v>
      </c>
      <c r="J6" s="8">
        <f>2363.04</f>
        <v>2363.04</v>
      </c>
      <c r="K6" s="9">
        <v>700.12</v>
      </c>
      <c r="L6" s="11">
        <f t="shared" si="0"/>
        <v>46606.33</v>
      </c>
      <c r="M6" s="5">
        <f t="shared" si="4"/>
        <v>11092.31</v>
      </c>
      <c r="N6" s="5">
        <f t="shared" si="5"/>
        <v>43.34</v>
      </c>
      <c r="O6" s="5">
        <f t="shared" si="6"/>
        <v>3961.54</v>
      </c>
      <c r="P6" s="5">
        <f t="shared" si="7"/>
        <v>3883.86</v>
      </c>
      <c r="Q6" s="5">
        <f t="shared" si="8"/>
        <v>65587.37999999999</v>
      </c>
      <c r="R6" s="12">
        <f t="shared" si="9"/>
        <v>1540</v>
      </c>
      <c r="S6" s="5">
        <f t="shared" si="10"/>
        <v>67127.37999999999</v>
      </c>
    </row>
    <row r="7" spans="1:19" s="22" customFormat="1" ht="23.25" customHeight="1">
      <c r="A7" s="38"/>
      <c r="B7" s="4" t="s">
        <v>27</v>
      </c>
      <c r="C7" s="5">
        <v>27352.05</v>
      </c>
      <c r="D7" s="5"/>
      <c r="E7" s="5">
        <f t="shared" si="1"/>
        <v>2279.34</v>
      </c>
      <c r="F7" s="8">
        <v>4792.72</v>
      </c>
      <c r="G7" s="7">
        <f t="shared" si="2"/>
        <v>34424.11</v>
      </c>
      <c r="H7" s="8">
        <v>859.77</v>
      </c>
      <c r="I7" s="8">
        <f t="shared" si="3"/>
        <v>10317.24</v>
      </c>
      <c r="J7" s="8">
        <f>2363.04</f>
        <v>2363.04</v>
      </c>
      <c r="K7" s="9">
        <v>700.12</v>
      </c>
      <c r="L7" s="11">
        <f t="shared" si="0"/>
        <v>47804.51</v>
      </c>
      <c r="M7" s="5">
        <f t="shared" si="4"/>
        <v>11377.47</v>
      </c>
      <c r="N7" s="5">
        <f t="shared" si="5"/>
        <v>44.46</v>
      </c>
      <c r="O7" s="5">
        <f t="shared" si="6"/>
        <v>4063.38</v>
      </c>
      <c r="P7" s="5">
        <f t="shared" si="7"/>
        <v>3983.71</v>
      </c>
      <c r="Q7" s="5">
        <f t="shared" si="8"/>
        <v>67273.53</v>
      </c>
      <c r="R7" s="12">
        <f t="shared" si="9"/>
        <v>1540</v>
      </c>
      <c r="S7" s="5">
        <f t="shared" si="10"/>
        <v>68813.53</v>
      </c>
    </row>
    <row r="8" spans="1:19" s="22" customFormat="1" ht="23.25" customHeight="1">
      <c r="A8" s="38"/>
      <c r="B8" s="4" t="s">
        <v>28</v>
      </c>
      <c r="C8" s="5">
        <v>24851.42</v>
      </c>
      <c r="D8" s="5"/>
      <c r="E8" s="5">
        <f t="shared" si="1"/>
        <v>2070.9499999999998</v>
      </c>
      <c r="F8" s="8"/>
      <c r="G8" s="7">
        <f t="shared" si="2"/>
        <v>26922.37</v>
      </c>
      <c r="H8" s="8">
        <v>773.49</v>
      </c>
      <c r="I8" s="8">
        <f t="shared" si="3"/>
        <v>9281.880000000001</v>
      </c>
      <c r="J8" s="8">
        <f>2125.88</f>
        <v>2125.88</v>
      </c>
      <c r="K8" s="9">
        <v>700.12</v>
      </c>
      <c r="L8" s="11">
        <f t="shared" si="0"/>
        <v>39030.25</v>
      </c>
      <c r="M8" s="5">
        <f t="shared" si="4"/>
        <v>9289.2000000000007</v>
      </c>
      <c r="N8" s="5">
        <f t="shared" si="5"/>
        <v>36.299999999999997</v>
      </c>
      <c r="O8" s="5">
        <f t="shared" si="6"/>
        <v>3317.57</v>
      </c>
      <c r="P8" s="5">
        <f t="shared" si="7"/>
        <v>3252.52</v>
      </c>
      <c r="Q8" s="5">
        <f t="shared" si="8"/>
        <v>54925.84</v>
      </c>
      <c r="R8" s="12">
        <f t="shared" si="9"/>
        <v>1540</v>
      </c>
      <c r="S8" s="5">
        <f t="shared" si="10"/>
        <v>56465.84</v>
      </c>
    </row>
    <row r="9" spans="1:19" s="22" customFormat="1" ht="23.25" customHeight="1">
      <c r="A9" s="38"/>
      <c r="B9" s="4" t="s">
        <v>29</v>
      </c>
      <c r="C9" s="5">
        <v>22820.11</v>
      </c>
      <c r="D9" s="5"/>
      <c r="E9" s="5">
        <f t="shared" si="1"/>
        <v>1901.68</v>
      </c>
      <c r="F9" s="8"/>
      <c r="G9" s="7">
        <f t="shared" si="2"/>
        <v>24721.79</v>
      </c>
      <c r="H9" s="8">
        <v>659.31</v>
      </c>
      <c r="I9" s="8">
        <f t="shared" si="3"/>
        <v>7911.7199999999993</v>
      </c>
      <c r="J9" s="8">
        <f t="shared" ref="J9:J14" si="11">1812.11</f>
        <v>1812.11</v>
      </c>
      <c r="K9" s="9">
        <v>700.12</v>
      </c>
      <c r="L9" s="11">
        <f t="shared" si="0"/>
        <v>35145.740000000005</v>
      </c>
      <c r="M9" s="5">
        <f t="shared" si="4"/>
        <v>8364.69</v>
      </c>
      <c r="N9" s="5">
        <f t="shared" si="5"/>
        <v>32.69</v>
      </c>
      <c r="O9" s="5">
        <f t="shared" si="6"/>
        <v>2987.39</v>
      </c>
      <c r="P9" s="5">
        <f t="shared" si="7"/>
        <v>2928.81</v>
      </c>
      <c r="Q9" s="5">
        <f t="shared" si="8"/>
        <v>49459.320000000007</v>
      </c>
      <c r="R9" s="12">
        <f t="shared" si="9"/>
        <v>1540</v>
      </c>
      <c r="S9" s="5">
        <f t="shared" si="10"/>
        <v>50999.320000000007</v>
      </c>
    </row>
    <row r="10" spans="1:19" s="22" customFormat="1" ht="23.25" customHeight="1">
      <c r="A10" s="38" t="s">
        <v>30</v>
      </c>
      <c r="B10" s="4" t="s">
        <v>29</v>
      </c>
      <c r="C10" s="5">
        <v>22820.11</v>
      </c>
      <c r="D10" s="5"/>
      <c r="E10" s="5">
        <f t="shared" si="1"/>
        <v>1901.68</v>
      </c>
      <c r="F10" s="6"/>
      <c r="G10" s="7">
        <f t="shared" si="2"/>
        <v>24721.79</v>
      </c>
      <c r="H10" s="8">
        <v>659.31</v>
      </c>
      <c r="I10" s="8">
        <f t="shared" si="3"/>
        <v>7911.7199999999993</v>
      </c>
      <c r="J10" s="8">
        <f t="shared" si="11"/>
        <v>1812.11</v>
      </c>
      <c r="K10" s="9">
        <v>700.12</v>
      </c>
      <c r="L10" s="11">
        <f t="shared" si="0"/>
        <v>35145.740000000005</v>
      </c>
      <c r="M10" s="5">
        <f t="shared" si="4"/>
        <v>8364.69</v>
      </c>
      <c r="N10" s="5">
        <f t="shared" si="5"/>
        <v>32.69</v>
      </c>
      <c r="O10" s="5">
        <f t="shared" si="6"/>
        <v>2987.39</v>
      </c>
      <c r="P10" s="5">
        <f t="shared" si="7"/>
        <v>2928.81</v>
      </c>
      <c r="Q10" s="5">
        <f t="shared" si="8"/>
        <v>49459.320000000007</v>
      </c>
      <c r="R10" s="12">
        <f t="shared" si="9"/>
        <v>1540</v>
      </c>
      <c r="S10" s="5">
        <f t="shared" si="10"/>
        <v>50999.320000000007</v>
      </c>
    </row>
    <row r="11" spans="1:19" s="22" customFormat="1" ht="23.25" customHeight="1">
      <c r="A11" s="38"/>
      <c r="B11" s="4" t="s">
        <v>31</v>
      </c>
      <c r="C11" s="5">
        <v>22820.11</v>
      </c>
      <c r="D11" s="5"/>
      <c r="E11" s="5">
        <f t="shared" si="1"/>
        <v>1901.68</v>
      </c>
      <c r="F11" s="8">
        <v>911.55</v>
      </c>
      <c r="G11" s="7">
        <f t="shared" si="2"/>
        <v>25633.34</v>
      </c>
      <c r="H11" s="8">
        <v>659.31</v>
      </c>
      <c r="I11" s="8">
        <f t="shared" si="3"/>
        <v>7911.7199999999993</v>
      </c>
      <c r="J11" s="8">
        <f t="shared" si="11"/>
        <v>1812.11</v>
      </c>
      <c r="K11" s="9">
        <v>700.12</v>
      </c>
      <c r="L11" s="11">
        <f t="shared" si="0"/>
        <v>36057.29</v>
      </c>
      <c r="M11" s="5">
        <f t="shared" si="4"/>
        <v>8581.64</v>
      </c>
      <c r="N11" s="5">
        <f t="shared" si="5"/>
        <v>33.53</v>
      </c>
      <c r="O11" s="5">
        <f t="shared" si="6"/>
        <v>3064.87</v>
      </c>
      <c r="P11" s="5">
        <f t="shared" si="7"/>
        <v>3004.77</v>
      </c>
      <c r="Q11" s="5">
        <f t="shared" si="8"/>
        <v>50742.1</v>
      </c>
      <c r="R11" s="12">
        <f t="shared" si="9"/>
        <v>1540</v>
      </c>
      <c r="S11" s="5">
        <f t="shared" si="10"/>
        <v>52282.1</v>
      </c>
    </row>
    <row r="12" spans="1:19" s="22" customFormat="1" ht="23.25" customHeight="1">
      <c r="A12" s="38"/>
      <c r="B12" s="4" t="s">
        <v>32</v>
      </c>
      <c r="C12" s="5">
        <v>22820.11</v>
      </c>
      <c r="D12" s="5"/>
      <c r="E12" s="5">
        <f t="shared" si="1"/>
        <v>1901.68</v>
      </c>
      <c r="F12" s="8">
        <v>1823.1</v>
      </c>
      <c r="G12" s="7">
        <f t="shared" si="2"/>
        <v>26544.89</v>
      </c>
      <c r="H12" s="8">
        <v>659.31</v>
      </c>
      <c r="I12" s="8">
        <f t="shared" si="3"/>
        <v>7911.7199999999993</v>
      </c>
      <c r="J12" s="8">
        <f t="shared" si="11"/>
        <v>1812.11</v>
      </c>
      <c r="K12" s="9">
        <v>700.12</v>
      </c>
      <c r="L12" s="11">
        <f t="shared" si="0"/>
        <v>36968.840000000004</v>
      </c>
      <c r="M12" s="5">
        <f t="shared" si="4"/>
        <v>8798.58</v>
      </c>
      <c r="N12" s="5">
        <f t="shared" si="5"/>
        <v>34.380000000000003</v>
      </c>
      <c r="O12" s="5">
        <f t="shared" si="6"/>
        <v>3142.35</v>
      </c>
      <c r="P12" s="5">
        <f t="shared" si="7"/>
        <v>3080.74</v>
      </c>
      <c r="Q12" s="5">
        <f t="shared" si="8"/>
        <v>52024.89</v>
      </c>
      <c r="R12" s="12">
        <f t="shared" si="9"/>
        <v>1540</v>
      </c>
      <c r="S12" s="5">
        <f t="shared" si="10"/>
        <v>53564.89</v>
      </c>
    </row>
    <row r="13" spans="1:19" s="22" customFormat="1" ht="23.25" customHeight="1">
      <c r="A13" s="38"/>
      <c r="B13" s="4" t="s">
        <v>33</v>
      </c>
      <c r="C13" s="5">
        <v>22820.11</v>
      </c>
      <c r="D13" s="5"/>
      <c r="E13" s="5">
        <f t="shared" si="1"/>
        <v>1901.68</v>
      </c>
      <c r="F13" s="8">
        <v>2734.6499999999996</v>
      </c>
      <c r="G13" s="7">
        <f t="shared" si="2"/>
        <v>27456.440000000002</v>
      </c>
      <c r="H13" s="8">
        <v>659.31</v>
      </c>
      <c r="I13" s="8">
        <f t="shared" si="3"/>
        <v>7911.7199999999993</v>
      </c>
      <c r="J13" s="8">
        <f t="shared" si="11"/>
        <v>1812.11</v>
      </c>
      <c r="K13" s="9">
        <v>700.12</v>
      </c>
      <c r="L13" s="11">
        <f t="shared" si="0"/>
        <v>37880.390000000007</v>
      </c>
      <c r="M13" s="5">
        <f t="shared" si="4"/>
        <v>9015.5300000000007</v>
      </c>
      <c r="N13" s="5">
        <f t="shared" si="5"/>
        <v>35.229999999999997</v>
      </c>
      <c r="O13" s="5">
        <f t="shared" si="6"/>
        <v>3219.83</v>
      </c>
      <c r="P13" s="5">
        <f t="shared" si="7"/>
        <v>3156.7</v>
      </c>
      <c r="Q13" s="5">
        <f t="shared" si="8"/>
        <v>53307.680000000008</v>
      </c>
      <c r="R13" s="12">
        <f t="shared" si="9"/>
        <v>1540</v>
      </c>
      <c r="S13" s="5">
        <f t="shared" si="10"/>
        <v>54847.680000000008</v>
      </c>
    </row>
    <row r="14" spans="1:19" s="22" customFormat="1" ht="23.25" customHeight="1">
      <c r="A14" s="38"/>
      <c r="B14" s="4" t="s">
        <v>34</v>
      </c>
      <c r="C14" s="5">
        <v>22820.11</v>
      </c>
      <c r="D14" s="5"/>
      <c r="E14" s="5">
        <f t="shared" si="1"/>
        <v>1901.68</v>
      </c>
      <c r="F14" s="8">
        <v>3646.2</v>
      </c>
      <c r="G14" s="7">
        <f t="shared" si="2"/>
        <v>28367.99</v>
      </c>
      <c r="H14" s="8">
        <v>659.31</v>
      </c>
      <c r="I14" s="8">
        <f t="shared" si="3"/>
        <v>7911.7199999999993</v>
      </c>
      <c r="J14" s="8">
        <f t="shared" si="11"/>
        <v>1812.11</v>
      </c>
      <c r="K14" s="9">
        <v>700.12</v>
      </c>
      <c r="L14" s="11">
        <f t="shared" si="0"/>
        <v>38791.94</v>
      </c>
      <c r="M14" s="5">
        <f t="shared" si="4"/>
        <v>9232.48</v>
      </c>
      <c r="N14" s="5">
        <f t="shared" si="5"/>
        <v>36.08</v>
      </c>
      <c r="O14" s="5">
        <f t="shared" si="6"/>
        <v>3297.31</v>
      </c>
      <c r="P14" s="5">
        <f t="shared" si="7"/>
        <v>3232.66</v>
      </c>
      <c r="Q14" s="5">
        <f t="shared" si="8"/>
        <v>54590.47</v>
      </c>
      <c r="R14" s="12">
        <f t="shared" si="9"/>
        <v>1540</v>
      </c>
      <c r="S14" s="5">
        <f t="shared" si="10"/>
        <v>56130.47</v>
      </c>
    </row>
    <row r="15" spans="1:19" s="22" customFormat="1" ht="23.25" customHeight="1">
      <c r="A15" s="38"/>
      <c r="B15" s="4" t="s">
        <v>35</v>
      </c>
      <c r="C15" s="5">
        <v>20830.62</v>
      </c>
      <c r="D15" s="5">
        <v>117.72</v>
      </c>
      <c r="E15" s="5">
        <f t="shared" si="1"/>
        <v>1745.7</v>
      </c>
      <c r="F15" s="8"/>
      <c r="G15" s="7">
        <f t="shared" si="2"/>
        <v>22694.04</v>
      </c>
      <c r="H15" s="8">
        <v>573.03</v>
      </c>
      <c r="I15" s="8">
        <f t="shared" si="3"/>
        <v>6876.36</v>
      </c>
      <c r="J15" s="8">
        <f>1574.96</f>
        <v>1574.96</v>
      </c>
      <c r="K15" s="9">
        <v>700.12</v>
      </c>
      <c r="L15" s="11">
        <f t="shared" si="0"/>
        <v>31845.48</v>
      </c>
      <c r="M15" s="5">
        <f t="shared" si="4"/>
        <v>7579.22</v>
      </c>
      <c r="N15" s="5">
        <f t="shared" si="5"/>
        <v>29.62</v>
      </c>
      <c r="O15" s="5">
        <f t="shared" si="6"/>
        <v>2706.87</v>
      </c>
      <c r="P15" s="5">
        <f t="shared" si="7"/>
        <v>2653.79</v>
      </c>
      <c r="Q15" s="5">
        <f t="shared" si="8"/>
        <v>44814.98</v>
      </c>
      <c r="R15" s="12">
        <f t="shared" si="9"/>
        <v>1540</v>
      </c>
      <c r="S15" s="5">
        <f t="shared" si="10"/>
        <v>46354.98</v>
      </c>
    </row>
    <row r="16" spans="1:19" s="22" customFormat="1" ht="23.25" customHeight="1">
      <c r="A16" s="38"/>
      <c r="B16" s="4" t="s">
        <v>36</v>
      </c>
      <c r="C16" s="5">
        <v>19644.12</v>
      </c>
      <c r="D16" s="5">
        <v>171.12</v>
      </c>
      <c r="E16" s="5">
        <f t="shared" si="1"/>
        <v>1651.27</v>
      </c>
      <c r="F16" s="8"/>
      <c r="G16" s="7">
        <f t="shared" si="2"/>
        <v>21466.51</v>
      </c>
      <c r="H16" s="8">
        <v>490.47</v>
      </c>
      <c r="I16" s="8">
        <f t="shared" si="3"/>
        <v>5885.64</v>
      </c>
      <c r="J16" s="8">
        <f>1348.1</f>
        <v>1348.1</v>
      </c>
      <c r="K16" s="9">
        <v>700.12</v>
      </c>
      <c r="L16" s="11">
        <f t="shared" si="0"/>
        <v>29400.369999999995</v>
      </c>
      <c r="M16" s="5">
        <f t="shared" si="4"/>
        <v>6997.29</v>
      </c>
      <c r="N16" s="5">
        <f t="shared" si="5"/>
        <v>27.34</v>
      </c>
      <c r="O16" s="5">
        <f t="shared" si="6"/>
        <v>2499.0300000000002</v>
      </c>
      <c r="P16" s="5">
        <f t="shared" si="7"/>
        <v>2450.0300000000002</v>
      </c>
      <c r="Q16" s="5">
        <f t="shared" si="8"/>
        <v>41374.05999999999</v>
      </c>
      <c r="R16" s="12">
        <f t="shared" si="9"/>
        <v>1540</v>
      </c>
      <c r="S16" s="5">
        <f t="shared" si="10"/>
        <v>42914.05999999999</v>
      </c>
    </row>
    <row r="17" spans="1:19" s="22" customFormat="1" ht="23.25" customHeight="1">
      <c r="A17" s="38" t="s">
        <v>37</v>
      </c>
      <c r="B17" s="4" t="s">
        <v>23</v>
      </c>
      <c r="C17" s="5">
        <v>27352.05</v>
      </c>
      <c r="D17" s="5"/>
      <c r="E17" s="5">
        <f t="shared" si="1"/>
        <v>2279.34</v>
      </c>
      <c r="F17" s="8"/>
      <c r="G17" s="7">
        <f t="shared" si="2"/>
        <v>29631.39</v>
      </c>
      <c r="H17" s="8">
        <v>859.77</v>
      </c>
      <c r="I17" s="8">
        <f t="shared" si="3"/>
        <v>10317.24</v>
      </c>
      <c r="J17" s="8">
        <f>2363.04</f>
        <v>2363.04</v>
      </c>
      <c r="K17" s="9">
        <v>700.12</v>
      </c>
      <c r="L17" s="11">
        <f t="shared" si="0"/>
        <v>43011.79</v>
      </c>
      <c r="M17" s="5">
        <f t="shared" si="4"/>
        <v>10236.81</v>
      </c>
      <c r="N17" s="5">
        <f t="shared" si="5"/>
        <v>40</v>
      </c>
      <c r="O17" s="5">
        <f t="shared" si="6"/>
        <v>3656</v>
      </c>
      <c r="P17" s="5">
        <f t="shared" si="7"/>
        <v>3584.32</v>
      </c>
      <c r="Q17" s="5">
        <f t="shared" si="8"/>
        <v>60528.92</v>
      </c>
      <c r="R17" s="12">
        <f t="shared" si="9"/>
        <v>1540</v>
      </c>
      <c r="S17" s="5">
        <f t="shared" si="10"/>
        <v>62068.92</v>
      </c>
    </row>
    <row r="18" spans="1:19" s="22" customFormat="1" ht="23.25" customHeight="1">
      <c r="A18" s="38"/>
      <c r="B18" s="4" t="s">
        <v>24</v>
      </c>
      <c r="C18" s="5">
        <v>27352.05</v>
      </c>
      <c r="D18" s="5"/>
      <c r="E18" s="5">
        <f t="shared" si="1"/>
        <v>2279.34</v>
      </c>
      <c r="F18" s="8">
        <v>1198.18</v>
      </c>
      <c r="G18" s="7">
        <f t="shared" si="2"/>
        <v>30829.57</v>
      </c>
      <c r="H18" s="8">
        <v>859.77</v>
      </c>
      <c r="I18" s="8">
        <f t="shared" si="3"/>
        <v>10317.24</v>
      </c>
      <c r="J18" s="8">
        <f>2363.04</f>
        <v>2363.04</v>
      </c>
      <c r="K18" s="9">
        <v>700.12</v>
      </c>
      <c r="L18" s="11">
        <f t="shared" si="0"/>
        <v>44209.97</v>
      </c>
      <c r="M18" s="5">
        <f t="shared" si="4"/>
        <v>10521.97</v>
      </c>
      <c r="N18" s="5">
        <f t="shared" si="5"/>
        <v>41.12</v>
      </c>
      <c r="O18" s="5">
        <f t="shared" si="6"/>
        <v>3757.85</v>
      </c>
      <c r="P18" s="5">
        <f t="shared" si="7"/>
        <v>3684.16</v>
      </c>
      <c r="Q18" s="5">
        <f t="shared" si="8"/>
        <v>62215.070000000007</v>
      </c>
      <c r="R18" s="12">
        <f t="shared" si="9"/>
        <v>1540</v>
      </c>
      <c r="S18" s="5">
        <f t="shared" si="10"/>
        <v>63755.070000000007</v>
      </c>
    </row>
    <row r="19" spans="1:19" s="22" customFormat="1" ht="23.25" customHeight="1">
      <c r="A19" s="38"/>
      <c r="B19" s="4" t="s">
        <v>25</v>
      </c>
      <c r="C19" s="5">
        <v>27352.05</v>
      </c>
      <c r="D19" s="5"/>
      <c r="E19" s="5">
        <f t="shared" si="1"/>
        <v>2279.34</v>
      </c>
      <c r="F19" s="8">
        <v>2396.36</v>
      </c>
      <c r="G19" s="7">
        <f t="shared" si="2"/>
        <v>32027.75</v>
      </c>
      <c r="H19" s="8">
        <v>859.77</v>
      </c>
      <c r="I19" s="8">
        <f t="shared" si="3"/>
        <v>10317.24</v>
      </c>
      <c r="J19" s="8">
        <f>2363.04</f>
        <v>2363.04</v>
      </c>
      <c r="K19" s="9">
        <v>700.12</v>
      </c>
      <c r="L19" s="11">
        <f t="shared" si="0"/>
        <v>45408.15</v>
      </c>
      <c r="M19" s="5">
        <f t="shared" si="4"/>
        <v>10807.14</v>
      </c>
      <c r="N19" s="5">
        <f t="shared" si="5"/>
        <v>42.23</v>
      </c>
      <c r="O19" s="5">
        <f t="shared" si="6"/>
        <v>3859.69</v>
      </c>
      <c r="P19" s="5">
        <f t="shared" si="7"/>
        <v>3784.01</v>
      </c>
      <c r="Q19" s="5">
        <f t="shared" si="8"/>
        <v>63901.220000000008</v>
      </c>
      <c r="R19" s="12">
        <f t="shared" si="9"/>
        <v>1540</v>
      </c>
      <c r="S19" s="5">
        <f t="shared" si="10"/>
        <v>65441.220000000008</v>
      </c>
    </row>
    <row r="20" spans="1:19" s="22" customFormat="1" ht="23.25" customHeight="1">
      <c r="A20" s="38"/>
      <c r="B20" s="4" t="s">
        <v>26</v>
      </c>
      <c r="C20" s="5">
        <v>27352.05</v>
      </c>
      <c r="D20" s="5"/>
      <c r="E20" s="5">
        <f t="shared" si="1"/>
        <v>2279.34</v>
      </c>
      <c r="F20" s="8">
        <v>3594.54</v>
      </c>
      <c r="G20" s="7">
        <f t="shared" si="2"/>
        <v>33225.93</v>
      </c>
      <c r="H20" s="8">
        <v>859.77</v>
      </c>
      <c r="I20" s="8">
        <f t="shared" si="3"/>
        <v>10317.24</v>
      </c>
      <c r="J20" s="8">
        <f>2363.04</f>
        <v>2363.04</v>
      </c>
      <c r="K20" s="9">
        <v>700.12</v>
      </c>
      <c r="L20" s="11">
        <f t="shared" si="0"/>
        <v>46606.33</v>
      </c>
      <c r="M20" s="5">
        <f t="shared" si="4"/>
        <v>11092.31</v>
      </c>
      <c r="N20" s="5">
        <f t="shared" si="5"/>
        <v>43.34</v>
      </c>
      <c r="O20" s="5">
        <f t="shared" si="6"/>
        <v>3961.54</v>
      </c>
      <c r="P20" s="5">
        <f t="shared" si="7"/>
        <v>3883.86</v>
      </c>
      <c r="Q20" s="5">
        <f t="shared" si="8"/>
        <v>65587.37999999999</v>
      </c>
      <c r="R20" s="12">
        <f t="shared" si="9"/>
        <v>1540</v>
      </c>
      <c r="S20" s="5">
        <f t="shared" si="10"/>
        <v>67127.37999999999</v>
      </c>
    </row>
    <row r="21" spans="1:19" s="22" customFormat="1" ht="23.25" customHeight="1">
      <c r="A21" s="38"/>
      <c r="B21" s="4" t="s">
        <v>27</v>
      </c>
      <c r="C21" s="5">
        <v>27352.05</v>
      </c>
      <c r="D21" s="5"/>
      <c r="E21" s="5">
        <f t="shared" si="1"/>
        <v>2279.34</v>
      </c>
      <c r="F21" s="8">
        <v>4792.72</v>
      </c>
      <c r="G21" s="7">
        <f t="shared" si="2"/>
        <v>34424.11</v>
      </c>
      <c r="H21" s="8">
        <v>859.77</v>
      </c>
      <c r="I21" s="8">
        <f t="shared" si="3"/>
        <v>10317.24</v>
      </c>
      <c r="J21" s="8">
        <f>2363.04</f>
        <v>2363.04</v>
      </c>
      <c r="K21" s="9">
        <v>700.12</v>
      </c>
      <c r="L21" s="11">
        <f t="shared" si="0"/>
        <v>47804.51</v>
      </c>
      <c r="M21" s="5">
        <f t="shared" si="4"/>
        <v>11377.47</v>
      </c>
      <c r="N21" s="5">
        <f t="shared" si="5"/>
        <v>44.46</v>
      </c>
      <c r="O21" s="5">
        <f t="shared" si="6"/>
        <v>4063.38</v>
      </c>
      <c r="P21" s="5">
        <f t="shared" si="7"/>
        <v>3983.71</v>
      </c>
      <c r="Q21" s="5">
        <f t="shared" si="8"/>
        <v>67273.53</v>
      </c>
      <c r="R21" s="12">
        <f t="shared" si="9"/>
        <v>1540</v>
      </c>
      <c r="S21" s="5">
        <f t="shared" si="10"/>
        <v>68813.53</v>
      </c>
    </row>
    <row r="22" spans="1:19" s="22" customFormat="1" ht="23.25" customHeight="1">
      <c r="A22" s="38"/>
      <c r="B22" s="4" t="s">
        <v>28</v>
      </c>
      <c r="C22" s="5">
        <v>24851.42</v>
      </c>
      <c r="D22" s="5"/>
      <c r="E22" s="5">
        <f t="shared" si="1"/>
        <v>2070.9499999999998</v>
      </c>
      <c r="F22" s="8"/>
      <c r="G22" s="7">
        <f t="shared" si="2"/>
        <v>26922.37</v>
      </c>
      <c r="H22" s="8">
        <v>773.49</v>
      </c>
      <c r="I22" s="8">
        <f t="shared" si="3"/>
        <v>9281.880000000001</v>
      </c>
      <c r="J22" s="8">
        <f t="shared" ref="J22:J27" si="12">2125.88</f>
        <v>2125.88</v>
      </c>
      <c r="K22" s="9">
        <v>700.12</v>
      </c>
      <c r="L22" s="11">
        <f t="shared" si="0"/>
        <v>39030.25</v>
      </c>
      <c r="M22" s="5">
        <f t="shared" si="4"/>
        <v>9289.2000000000007</v>
      </c>
      <c r="N22" s="5">
        <f t="shared" si="5"/>
        <v>36.299999999999997</v>
      </c>
      <c r="O22" s="5">
        <f t="shared" si="6"/>
        <v>3317.57</v>
      </c>
      <c r="P22" s="5">
        <f t="shared" si="7"/>
        <v>3252.52</v>
      </c>
      <c r="Q22" s="5">
        <f t="shared" si="8"/>
        <v>54925.84</v>
      </c>
      <c r="R22" s="12">
        <f t="shared" si="9"/>
        <v>1540</v>
      </c>
      <c r="S22" s="5">
        <f t="shared" si="10"/>
        <v>56465.84</v>
      </c>
    </row>
    <row r="23" spans="1:19" s="22" customFormat="1" ht="23.25" customHeight="1">
      <c r="A23" s="38" t="s">
        <v>38</v>
      </c>
      <c r="B23" s="4" t="s">
        <v>28</v>
      </c>
      <c r="C23" s="5">
        <v>24851.42</v>
      </c>
      <c r="D23" s="5"/>
      <c r="E23" s="5">
        <f t="shared" si="1"/>
        <v>2070.9499999999998</v>
      </c>
      <c r="F23" s="6"/>
      <c r="G23" s="7">
        <f t="shared" si="2"/>
        <v>26922.37</v>
      </c>
      <c r="H23" s="8">
        <v>773.49</v>
      </c>
      <c r="I23" s="8">
        <f t="shared" si="3"/>
        <v>9281.880000000001</v>
      </c>
      <c r="J23" s="8">
        <f t="shared" si="12"/>
        <v>2125.88</v>
      </c>
      <c r="K23" s="9">
        <v>700.12</v>
      </c>
      <c r="L23" s="11">
        <f t="shared" si="0"/>
        <v>39030.25</v>
      </c>
      <c r="M23" s="5">
        <f t="shared" si="4"/>
        <v>9289.2000000000007</v>
      </c>
      <c r="N23" s="5">
        <f t="shared" si="5"/>
        <v>36.299999999999997</v>
      </c>
      <c r="O23" s="5">
        <f t="shared" si="6"/>
        <v>3317.57</v>
      </c>
      <c r="P23" s="5">
        <f t="shared" si="7"/>
        <v>3252.52</v>
      </c>
      <c r="Q23" s="5">
        <f t="shared" si="8"/>
        <v>54925.84</v>
      </c>
      <c r="R23" s="12">
        <f t="shared" si="9"/>
        <v>1540</v>
      </c>
      <c r="S23" s="5">
        <f t="shared" si="10"/>
        <v>56465.84</v>
      </c>
    </row>
    <row r="24" spans="1:19" s="22" customFormat="1" ht="23.25" customHeight="1">
      <c r="A24" s="38"/>
      <c r="B24" s="4" t="s">
        <v>39</v>
      </c>
      <c r="C24" s="5">
        <v>24851.42</v>
      </c>
      <c r="D24" s="5"/>
      <c r="E24" s="5">
        <f t="shared" si="1"/>
        <v>2070.9499999999998</v>
      </c>
      <c r="F24" s="8">
        <v>1044.6600000000001</v>
      </c>
      <c r="G24" s="7">
        <f t="shared" si="2"/>
        <v>27967.03</v>
      </c>
      <c r="H24" s="8">
        <v>773.49</v>
      </c>
      <c r="I24" s="8">
        <f t="shared" si="3"/>
        <v>9281.880000000001</v>
      </c>
      <c r="J24" s="8">
        <f t="shared" si="12"/>
        <v>2125.88</v>
      </c>
      <c r="K24" s="9">
        <v>700.12</v>
      </c>
      <c r="L24" s="11">
        <f t="shared" si="0"/>
        <v>40074.910000000003</v>
      </c>
      <c r="M24" s="5">
        <f t="shared" si="4"/>
        <v>9537.83</v>
      </c>
      <c r="N24" s="5">
        <f t="shared" si="5"/>
        <v>37.270000000000003</v>
      </c>
      <c r="O24" s="5">
        <f t="shared" si="6"/>
        <v>3406.37</v>
      </c>
      <c r="P24" s="5">
        <f t="shared" si="7"/>
        <v>3339.58</v>
      </c>
      <c r="Q24" s="5">
        <f t="shared" si="8"/>
        <v>56395.960000000006</v>
      </c>
      <c r="R24" s="12">
        <f t="shared" si="9"/>
        <v>1540</v>
      </c>
      <c r="S24" s="5">
        <f t="shared" si="10"/>
        <v>57935.960000000006</v>
      </c>
    </row>
    <row r="25" spans="1:19" s="22" customFormat="1" ht="23.25" customHeight="1">
      <c r="A25" s="38"/>
      <c r="B25" s="4" t="s">
        <v>40</v>
      </c>
      <c r="C25" s="5">
        <v>24851.42</v>
      </c>
      <c r="D25" s="5"/>
      <c r="E25" s="5">
        <f t="shared" si="1"/>
        <v>2070.9499999999998</v>
      </c>
      <c r="F25" s="8">
        <v>2089.3200000000002</v>
      </c>
      <c r="G25" s="7">
        <f t="shared" si="2"/>
        <v>29011.69</v>
      </c>
      <c r="H25" s="8">
        <v>773.49</v>
      </c>
      <c r="I25" s="8">
        <f t="shared" si="3"/>
        <v>9281.880000000001</v>
      </c>
      <c r="J25" s="8">
        <f t="shared" si="12"/>
        <v>2125.88</v>
      </c>
      <c r="K25" s="9">
        <v>700.12</v>
      </c>
      <c r="L25" s="11">
        <f t="shared" si="0"/>
        <v>41119.57</v>
      </c>
      <c r="M25" s="5">
        <f t="shared" si="4"/>
        <v>9786.4599999999991</v>
      </c>
      <c r="N25" s="5">
        <f t="shared" si="5"/>
        <v>38.24</v>
      </c>
      <c r="O25" s="5">
        <f t="shared" si="6"/>
        <v>3495.16</v>
      </c>
      <c r="P25" s="5">
        <f t="shared" si="7"/>
        <v>3426.63</v>
      </c>
      <c r="Q25" s="5">
        <f t="shared" si="8"/>
        <v>57866.05999999999</v>
      </c>
      <c r="R25" s="12">
        <f t="shared" si="9"/>
        <v>1540</v>
      </c>
      <c r="S25" s="5">
        <f t="shared" si="10"/>
        <v>59406.05999999999</v>
      </c>
    </row>
    <row r="26" spans="1:19" s="22" customFormat="1" ht="23.25" customHeight="1">
      <c r="A26" s="38"/>
      <c r="B26" s="4" t="s">
        <v>41</v>
      </c>
      <c r="C26" s="5">
        <v>24851.42</v>
      </c>
      <c r="D26" s="5"/>
      <c r="E26" s="5">
        <f t="shared" si="1"/>
        <v>2070.9499999999998</v>
      </c>
      <c r="F26" s="8">
        <v>3133.9800000000005</v>
      </c>
      <c r="G26" s="7">
        <f t="shared" si="2"/>
        <v>30056.35</v>
      </c>
      <c r="H26" s="8">
        <v>773.49</v>
      </c>
      <c r="I26" s="8">
        <f t="shared" si="3"/>
        <v>9281.880000000001</v>
      </c>
      <c r="J26" s="8">
        <f t="shared" si="12"/>
        <v>2125.88</v>
      </c>
      <c r="K26" s="9">
        <v>700.12</v>
      </c>
      <c r="L26" s="11">
        <f t="shared" si="0"/>
        <v>42164.229999999996</v>
      </c>
      <c r="M26" s="5">
        <f t="shared" si="4"/>
        <v>10035.09</v>
      </c>
      <c r="N26" s="5">
        <f t="shared" si="5"/>
        <v>39.21</v>
      </c>
      <c r="O26" s="5">
        <f t="shared" si="6"/>
        <v>3583.96</v>
      </c>
      <c r="P26" s="5">
        <f t="shared" si="7"/>
        <v>3513.69</v>
      </c>
      <c r="Q26" s="5">
        <f t="shared" si="8"/>
        <v>59336.179999999993</v>
      </c>
      <c r="R26" s="12">
        <f t="shared" si="9"/>
        <v>1540</v>
      </c>
      <c r="S26" s="5">
        <f t="shared" si="10"/>
        <v>60876.179999999993</v>
      </c>
    </row>
    <row r="27" spans="1:19" s="22" customFormat="1" ht="23.25" customHeight="1">
      <c r="A27" s="38"/>
      <c r="B27" s="4" t="s">
        <v>42</v>
      </c>
      <c r="C27" s="5">
        <v>24851.42</v>
      </c>
      <c r="D27" s="5"/>
      <c r="E27" s="5">
        <f t="shared" si="1"/>
        <v>2070.9499999999998</v>
      </c>
      <c r="F27" s="8">
        <v>4178.6400000000003</v>
      </c>
      <c r="G27" s="7">
        <f t="shared" si="2"/>
        <v>31101.01</v>
      </c>
      <c r="H27" s="8">
        <v>773.49</v>
      </c>
      <c r="I27" s="8">
        <f t="shared" si="3"/>
        <v>9281.880000000001</v>
      </c>
      <c r="J27" s="8">
        <f t="shared" si="12"/>
        <v>2125.88</v>
      </c>
      <c r="K27" s="9">
        <v>700.12</v>
      </c>
      <c r="L27" s="11">
        <f t="shared" si="0"/>
        <v>43208.89</v>
      </c>
      <c r="M27" s="5">
        <f t="shared" si="4"/>
        <v>10283.719999999999</v>
      </c>
      <c r="N27" s="5">
        <f t="shared" si="5"/>
        <v>40.18</v>
      </c>
      <c r="O27" s="5">
        <f t="shared" si="6"/>
        <v>3672.76</v>
      </c>
      <c r="P27" s="5">
        <f t="shared" si="7"/>
        <v>3600.74</v>
      </c>
      <c r="Q27" s="5">
        <f t="shared" si="8"/>
        <v>60806.29</v>
      </c>
      <c r="R27" s="12">
        <f t="shared" si="9"/>
        <v>1540</v>
      </c>
      <c r="S27" s="5">
        <f t="shared" si="10"/>
        <v>62346.29</v>
      </c>
    </row>
    <row r="28" spans="1:19" s="22" customFormat="1" ht="23.25" customHeight="1">
      <c r="A28" s="38"/>
      <c r="B28" s="4" t="s">
        <v>29</v>
      </c>
      <c r="C28" s="5">
        <v>22820.11</v>
      </c>
      <c r="D28" s="5"/>
      <c r="E28" s="5">
        <f t="shared" si="1"/>
        <v>1901.68</v>
      </c>
      <c r="F28" s="8"/>
      <c r="G28" s="7">
        <f t="shared" si="2"/>
        <v>24721.79</v>
      </c>
      <c r="H28" s="8">
        <v>659.31</v>
      </c>
      <c r="I28" s="8">
        <f t="shared" si="3"/>
        <v>7911.7199999999993</v>
      </c>
      <c r="J28" s="8">
        <f>1812.11</f>
        <v>1812.11</v>
      </c>
      <c r="K28" s="9">
        <v>700.12</v>
      </c>
      <c r="L28" s="11">
        <f t="shared" si="0"/>
        <v>35145.740000000005</v>
      </c>
      <c r="M28" s="5">
        <f t="shared" si="4"/>
        <v>8364.69</v>
      </c>
      <c r="N28" s="5">
        <f t="shared" si="5"/>
        <v>32.69</v>
      </c>
      <c r="O28" s="5">
        <f t="shared" si="6"/>
        <v>2987.39</v>
      </c>
      <c r="P28" s="5">
        <f t="shared" si="7"/>
        <v>2928.81</v>
      </c>
      <c r="Q28" s="5">
        <f t="shared" si="8"/>
        <v>49459.320000000007</v>
      </c>
      <c r="R28" s="12">
        <f t="shared" si="9"/>
        <v>1540</v>
      </c>
      <c r="S28" s="5">
        <f t="shared" si="10"/>
        <v>50999.320000000007</v>
      </c>
    </row>
    <row r="29" spans="1:19" s="22" customFormat="1" ht="23.25" customHeight="1">
      <c r="A29" s="38"/>
      <c r="B29" s="4" t="s">
        <v>35</v>
      </c>
      <c r="C29" s="5">
        <v>20830.62</v>
      </c>
      <c r="D29" s="5">
        <v>117.72</v>
      </c>
      <c r="E29" s="5">
        <f t="shared" si="1"/>
        <v>1745.7</v>
      </c>
      <c r="F29" s="8"/>
      <c r="G29" s="7">
        <f t="shared" si="2"/>
        <v>22694.04</v>
      </c>
      <c r="H29" s="8">
        <v>573.03</v>
      </c>
      <c r="I29" s="8">
        <f t="shared" si="3"/>
        <v>6876.36</v>
      </c>
      <c r="J29" s="8">
        <f t="shared" ref="J29:J34" si="13">1574.96</f>
        <v>1574.96</v>
      </c>
      <c r="K29" s="9">
        <v>700.12</v>
      </c>
      <c r="L29" s="11">
        <f t="shared" si="0"/>
        <v>31845.48</v>
      </c>
      <c r="M29" s="5">
        <f t="shared" si="4"/>
        <v>7579.22</v>
      </c>
      <c r="N29" s="5">
        <f t="shared" si="5"/>
        <v>29.62</v>
      </c>
      <c r="O29" s="5">
        <f t="shared" si="6"/>
        <v>2706.87</v>
      </c>
      <c r="P29" s="5">
        <f t="shared" si="7"/>
        <v>2653.79</v>
      </c>
      <c r="Q29" s="5">
        <f t="shared" si="8"/>
        <v>44814.98</v>
      </c>
      <c r="R29" s="12">
        <f t="shared" si="9"/>
        <v>1540</v>
      </c>
      <c r="S29" s="5">
        <f t="shared" si="10"/>
        <v>46354.98</v>
      </c>
    </row>
    <row r="30" spans="1:19" s="22" customFormat="1" ht="23.25" customHeight="1">
      <c r="A30" s="38" t="s">
        <v>43</v>
      </c>
      <c r="B30" s="4" t="s">
        <v>35</v>
      </c>
      <c r="C30" s="5">
        <v>20830.62</v>
      </c>
      <c r="D30" s="5">
        <v>117.72</v>
      </c>
      <c r="E30" s="5">
        <f t="shared" si="1"/>
        <v>1745.7</v>
      </c>
      <c r="F30" s="6"/>
      <c r="G30" s="7">
        <f t="shared" si="2"/>
        <v>22694.04</v>
      </c>
      <c r="H30" s="8">
        <v>573.03</v>
      </c>
      <c r="I30" s="8">
        <f t="shared" si="3"/>
        <v>6876.36</v>
      </c>
      <c r="J30" s="8">
        <f t="shared" si="13"/>
        <v>1574.96</v>
      </c>
      <c r="K30" s="9">
        <v>700.12</v>
      </c>
      <c r="L30" s="11">
        <f t="shared" si="0"/>
        <v>31845.48</v>
      </c>
      <c r="M30" s="5">
        <f t="shared" si="4"/>
        <v>7579.22</v>
      </c>
      <c r="N30" s="5">
        <f t="shared" si="5"/>
        <v>29.62</v>
      </c>
      <c r="O30" s="5">
        <f t="shared" si="6"/>
        <v>2706.87</v>
      </c>
      <c r="P30" s="5">
        <f t="shared" si="7"/>
        <v>2653.79</v>
      </c>
      <c r="Q30" s="5">
        <f t="shared" si="8"/>
        <v>44814.98</v>
      </c>
      <c r="R30" s="12">
        <f t="shared" si="9"/>
        <v>1540</v>
      </c>
      <c r="S30" s="5">
        <f t="shared" si="10"/>
        <v>46354.98</v>
      </c>
    </row>
    <row r="31" spans="1:19" s="22" customFormat="1" ht="23.25" customHeight="1">
      <c r="A31" s="38"/>
      <c r="B31" s="4" t="s">
        <v>44</v>
      </c>
      <c r="C31" s="5">
        <v>20830.62</v>
      </c>
      <c r="D31" s="5">
        <v>117.72</v>
      </c>
      <c r="E31" s="5">
        <f t="shared" si="1"/>
        <v>1745.7</v>
      </c>
      <c r="F31" s="8">
        <v>792.76</v>
      </c>
      <c r="G31" s="7">
        <f t="shared" si="2"/>
        <v>23486.799999999999</v>
      </c>
      <c r="H31" s="8">
        <v>573.03</v>
      </c>
      <c r="I31" s="8">
        <f t="shared" si="3"/>
        <v>6876.36</v>
      </c>
      <c r="J31" s="8">
        <f t="shared" si="13"/>
        <v>1574.96</v>
      </c>
      <c r="K31" s="9">
        <v>700.12</v>
      </c>
      <c r="L31" s="11">
        <f t="shared" si="0"/>
        <v>32638.239999999998</v>
      </c>
      <c r="M31" s="5">
        <f t="shared" si="4"/>
        <v>7767.9</v>
      </c>
      <c r="N31" s="5">
        <f t="shared" si="5"/>
        <v>30.35</v>
      </c>
      <c r="O31" s="5">
        <f t="shared" si="6"/>
        <v>2774.25</v>
      </c>
      <c r="P31" s="5">
        <f t="shared" si="7"/>
        <v>2719.85</v>
      </c>
      <c r="Q31" s="5">
        <f t="shared" si="8"/>
        <v>45930.59</v>
      </c>
      <c r="R31" s="12">
        <f t="shared" si="9"/>
        <v>1540</v>
      </c>
      <c r="S31" s="5">
        <f t="shared" si="10"/>
        <v>47470.59</v>
      </c>
    </row>
    <row r="32" spans="1:19" s="22" customFormat="1" ht="23.25" customHeight="1">
      <c r="A32" s="38"/>
      <c r="B32" s="4" t="s">
        <v>45</v>
      </c>
      <c r="C32" s="5">
        <v>20830.62</v>
      </c>
      <c r="D32" s="5">
        <v>117.72</v>
      </c>
      <c r="E32" s="5">
        <f t="shared" si="1"/>
        <v>1745.7</v>
      </c>
      <c r="F32" s="8">
        <v>1585.52</v>
      </c>
      <c r="G32" s="7">
        <f t="shared" si="2"/>
        <v>24279.56</v>
      </c>
      <c r="H32" s="8">
        <v>573.03</v>
      </c>
      <c r="I32" s="8">
        <f t="shared" si="3"/>
        <v>6876.36</v>
      </c>
      <c r="J32" s="8">
        <f t="shared" si="13"/>
        <v>1574.96</v>
      </c>
      <c r="K32" s="9">
        <v>700.12</v>
      </c>
      <c r="L32" s="11">
        <f t="shared" si="0"/>
        <v>33431</v>
      </c>
      <c r="M32" s="5">
        <f t="shared" si="4"/>
        <v>7956.58</v>
      </c>
      <c r="N32" s="5">
        <f t="shared" si="5"/>
        <v>31.09</v>
      </c>
      <c r="O32" s="5">
        <f t="shared" si="6"/>
        <v>2841.64</v>
      </c>
      <c r="P32" s="5">
        <f t="shared" si="7"/>
        <v>2785.92</v>
      </c>
      <c r="Q32" s="5">
        <f t="shared" si="8"/>
        <v>47046.229999999996</v>
      </c>
      <c r="R32" s="12">
        <f t="shared" si="9"/>
        <v>1540</v>
      </c>
      <c r="S32" s="5">
        <f t="shared" si="10"/>
        <v>48586.229999999996</v>
      </c>
    </row>
    <row r="33" spans="1:19" s="22" customFormat="1" ht="23.25" customHeight="1">
      <c r="A33" s="38"/>
      <c r="B33" s="4" t="s">
        <v>46</v>
      </c>
      <c r="C33" s="5">
        <v>20830.62</v>
      </c>
      <c r="D33" s="5">
        <v>117.72</v>
      </c>
      <c r="E33" s="5">
        <f t="shared" si="1"/>
        <v>1745.7</v>
      </c>
      <c r="F33" s="8">
        <v>2378.2799999999997</v>
      </c>
      <c r="G33" s="7">
        <f t="shared" si="2"/>
        <v>25072.32</v>
      </c>
      <c r="H33" s="8">
        <v>573.03</v>
      </c>
      <c r="I33" s="8">
        <f t="shared" si="3"/>
        <v>6876.36</v>
      </c>
      <c r="J33" s="8">
        <f t="shared" si="13"/>
        <v>1574.96</v>
      </c>
      <c r="K33" s="9">
        <v>700.12</v>
      </c>
      <c r="L33" s="11">
        <f t="shared" si="0"/>
        <v>34223.760000000002</v>
      </c>
      <c r="M33" s="5">
        <f t="shared" si="4"/>
        <v>8145.25</v>
      </c>
      <c r="N33" s="5">
        <f t="shared" si="5"/>
        <v>31.83</v>
      </c>
      <c r="O33" s="5">
        <f t="shared" si="6"/>
        <v>2909.02</v>
      </c>
      <c r="P33" s="5">
        <f t="shared" si="7"/>
        <v>2851.98</v>
      </c>
      <c r="Q33" s="5">
        <f t="shared" si="8"/>
        <v>48161.840000000004</v>
      </c>
      <c r="R33" s="12">
        <f t="shared" si="9"/>
        <v>1540</v>
      </c>
      <c r="S33" s="5">
        <f t="shared" si="10"/>
        <v>49701.840000000004</v>
      </c>
    </row>
    <row r="34" spans="1:19" s="22" customFormat="1" ht="23.25" customHeight="1">
      <c r="A34" s="38"/>
      <c r="B34" s="4" t="s">
        <v>47</v>
      </c>
      <c r="C34" s="5">
        <v>20830.62</v>
      </c>
      <c r="D34" s="5">
        <v>117.72</v>
      </c>
      <c r="E34" s="5">
        <f t="shared" si="1"/>
        <v>1745.7</v>
      </c>
      <c r="F34" s="8">
        <v>3171.04</v>
      </c>
      <c r="G34" s="7">
        <f t="shared" si="2"/>
        <v>25865.08</v>
      </c>
      <c r="H34" s="8">
        <v>573.03</v>
      </c>
      <c r="I34" s="8">
        <f t="shared" si="3"/>
        <v>6876.36</v>
      </c>
      <c r="J34" s="8">
        <f t="shared" si="13"/>
        <v>1574.96</v>
      </c>
      <c r="K34" s="9">
        <v>700.12</v>
      </c>
      <c r="L34" s="11">
        <f t="shared" si="0"/>
        <v>35016.520000000004</v>
      </c>
      <c r="M34" s="5">
        <f t="shared" si="4"/>
        <v>8333.93</v>
      </c>
      <c r="N34" s="5">
        <f t="shared" si="5"/>
        <v>32.57</v>
      </c>
      <c r="O34" s="5">
        <f t="shared" si="6"/>
        <v>2976.4</v>
      </c>
      <c r="P34" s="5">
        <f t="shared" si="7"/>
        <v>2918.04</v>
      </c>
      <c r="Q34" s="5">
        <f t="shared" si="8"/>
        <v>49277.460000000006</v>
      </c>
      <c r="R34" s="12">
        <f t="shared" si="9"/>
        <v>1540</v>
      </c>
      <c r="S34" s="5">
        <f t="shared" si="10"/>
        <v>50817.460000000006</v>
      </c>
    </row>
    <row r="35" spans="1:19" s="22" customFormat="1" ht="23.25" customHeight="1">
      <c r="A35" s="38"/>
      <c r="B35" s="4" t="s">
        <v>36</v>
      </c>
      <c r="C35" s="5">
        <v>19644.12</v>
      </c>
      <c r="D35" s="5">
        <v>171.12</v>
      </c>
      <c r="E35" s="5">
        <f t="shared" si="1"/>
        <v>1651.27</v>
      </c>
      <c r="F35" s="8"/>
      <c r="G35" s="7">
        <f t="shared" si="2"/>
        <v>21466.51</v>
      </c>
      <c r="H35" s="8">
        <v>490.47</v>
      </c>
      <c r="I35" s="8">
        <f t="shared" si="3"/>
        <v>5885.64</v>
      </c>
      <c r="J35" s="8">
        <f>1348.1</f>
        <v>1348.1</v>
      </c>
      <c r="K35" s="9">
        <v>700.12</v>
      </c>
      <c r="L35" s="11">
        <f t="shared" si="0"/>
        <v>29400.369999999995</v>
      </c>
      <c r="M35" s="5">
        <f t="shared" si="4"/>
        <v>6997.29</v>
      </c>
      <c r="N35" s="5">
        <f t="shared" si="5"/>
        <v>27.34</v>
      </c>
      <c r="O35" s="5">
        <f t="shared" si="6"/>
        <v>2499.0300000000002</v>
      </c>
      <c r="P35" s="5">
        <f t="shared" si="7"/>
        <v>2450.0300000000002</v>
      </c>
      <c r="Q35" s="5">
        <f t="shared" si="8"/>
        <v>41374.05999999999</v>
      </c>
      <c r="R35" s="12">
        <f t="shared" si="9"/>
        <v>1540</v>
      </c>
      <c r="S35" s="5">
        <f t="shared" si="10"/>
        <v>42914.05999999999</v>
      </c>
    </row>
    <row r="36" spans="1:19" ht="23.25" customHeight="1">
      <c r="B36" s="23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1:19" ht="56.25">
      <c r="A37" s="2" t="s">
        <v>1</v>
      </c>
      <c r="B37" s="2" t="s">
        <v>48</v>
      </c>
      <c r="C37" s="3" t="s">
        <v>3</v>
      </c>
      <c r="D37" s="3" t="s">
        <v>5</v>
      </c>
      <c r="E37" s="3" t="s">
        <v>65</v>
      </c>
      <c r="F37" s="3" t="s">
        <v>49</v>
      </c>
      <c r="G37" s="3" t="s">
        <v>67</v>
      </c>
      <c r="H37" s="3" t="s">
        <v>11</v>
      </c>
      <c r="I37" s="3" t="s">
        <v>66</v>
      </c>
      <c r="J37" s="2" t="s">
        <v>13</v>
      </c>
      <c r="K37" s="2" t="s">
        <v>14</v>
      </c>
      <c r="L37" s="2" t="s">
        <v>15</v>
      </c>
      <c r="M37" s="3" t="s">
        <v>16</v>
      </c>
      <c r="N37" s="3" t="s">
        <v>17</v>
      </c>
      <c r="O37" s="3" t="s">
        <v>18</v>
      </c>
      <c r="P37" s="3" t="s">
        <v>19</v>
      </c>
      <c r="Q37" s="15"/>
    </row>
    <row r="38" spans="1:19" ht="23.25" customHeight="1">
      <c r="A38" s="36" t="s">
        <v>51</v>
      </c>
      <c r="B38" s="24" t="s">
        <v>52</v>
      </c>
      <c r="C38" s="16">
        <v>50715.05</v>
      </c>
      <c r="D38" s="5">
        <f>ROUND((C38)/12,2)</f>
        <v>4226.25</v>
      </c>
      <c r="E38" s="7">
        <f>+C38+D38</f>
        <v>54941.3</v>
      </c>
      <c r="F38" s="16">
        <f t="shared" ref="F38:F44" si="14">2039.05</f>
        <v>2039.05</v>
      </c>
      <c r="G38" s="18">
        <f>+E38+F38</f>
        <v>56980.350000000006</v>
      </c>
      <c r="H38" s="19">
        <v>615.25</v>
      </c>
      <c r="I38" s="31">
        <f>+G38+H38</f>
        <v>57595.600000000006</v>
      </c>
      <c r="J38" s="5">
        <f>ROUND(I38*23.8%,2)</f>
        <v>13707.75</v>
      </c>
      <c r="K38" s="5">
        <f>ROUND(I38*0.093%,2)</f>
        <v>53.56</v>
      </c>
      <c r="L38" s="5">
        <f>ROUND(I38*8.5%,2)</f>
        <v>4895.63</v>
      </c>
      <c r="M38" s="5">
        <f>ROUND(I38/12,2)</f>
        <v>4799.63</v>
      </c>
      <c r="N38" s="5">
        <f>SUM(I38:M38)</f>
        <v>81052.170000000013</v>
      </c>
      <c r="O38" s="12">
        <f>7*220</f>
        <v>1540</v>
      </c>
      <c r="P38" s="5">
        <f>+N38+O38</f>
        <v>82592.170000000013</v>
      </c>
      <c r="Q38" s="15"/>
    </row>
    <row r="39" spans="1:19" ht="23.25" customHeight="1">
      <c r="A39" s="36"/>
      <c r="B39" s="25" t="s">
        <v>53</v>
      </c>
      <c r="C39" s="16">
        <v>55818.22</v>
      </c>
      <c r="D39" s="5">
        <f t="shared" ref="D39:D58" si="15">ROUND((C39)/12,2)</f>
        <v>4651.5200000000004</v>
      </c>
      <c r="E39" s="7">
        <f t="shared" ref="E39:E58" si="16">+C39+D39</f>
        <v>60469.740000000005</v>
      </c>
      <c r="F39" s="16">
        <f t="shared" si="14"/>
        <v>2039.05</v>
      </c>
      <c r="G39" s="18">
        <f t="shared" ref="G39:G58" si="17">+E39+F39</f>
        <v>62508.790000000008</v>
      </c>
      <c r="H39" s="19">
        <v>615.25</v>
      </c>
      <c r="I39" s="31">
        <f t="shared" ref="I39:I58" si="18">+G39+H39</f>
        <v>63124.040000000008</v>
      </c>
      <c r="J39" s="5">
        <f t="shared" ref="J39:J58" si="19">ROUND(I39*23.8%,2)</f>
        <v>15023.52</v>
      </c>
      <c r="K39" s="5">
        <f t="shared" ref="K39:K58" si="20">ROUND(I39*0.093%,2)</f>
        <v>58.71</v>
      </c>
      <c r="L39" s="5">
        <f t="shared" ref="L39:L58" si="21">ROUND(I39*8.5%,2)</f>
        <v>5365.54</v>
      </c>
      <c r="M39" s="5">
        <f t="shared" ref="M39:M58" si="22">ROUND(I39/12,2)</f>
        <v>5260.34</v>
      </c>
      <c r="N39" s="5">
        <f t="shared" ref="N39:N58" si="23">SUM(I39:M39)</f>
        <v>88832.150000000009</v>
      </c>
      <c r="O39" s="12">
        <f t="shared" ref="O39:O58" si="24">7*220</f>
        <v>1540</v>
      </c>
      <c r="P39" s="5">
        <f t="shared" ref="P39:P58" si="25">+N39+O39</f>
        <v>90372.150000000009</v>
      </c>
      <c r="Q39" s="15"/>
    </row>
    <row r="40" spans="1:19" ht="23.25" customHeight="1">
      <c r="A40" s="36"/>
      <c r="B40" s="25" t="s">
        <v>54</v>
      </c>
      <c r="C40" s="16">
        <v>61134.5</v>
      </c>
      <c r="D40" s="5">
        <f t="shared" si="15"/>
        <v>5094.54</v>
      </c>
      <c r="E40" s="7">
        <f t="shared" si="16"/>
        <v>66229.039999999994</v>
      </c>
      <c r="F40" s="16">
        <f t="shared" si="14"/>
        <v>2039.05</v>
      </c>
      <c r="G40" s="18">
        <f t="shared" si="17"/>
        <v>68268.09</v>
      </c>
      <c r="H40" s="19">
        <v>615.25</v>
      </c>
      <c r="I40" s="31">
        <f t="shared" si="18"/>
        <v>68883.34</v>
      </c>
      <c r="J40" s="5">
        <f t="shared" si="19"/>
        <v>16394.23</v>
      </c>
      <c r="K40" s="5">
        <f t="shared" si="20"/>
        <v>64.06</v>
      </c>
      <c r="L40" s="5">
        <f t="shared" si="21"/>
        <v>5855.08</v>
      </c>
      <c r="M40" s="5">
        <f t="shared" si="22"/>
        <v>5740.28</v>
      </c>
      <c r="N40" s="5">
        <f t="shared" si="23"/>
        <v>96936.989999999991</v>
      </c>
      <c r="O40" s="12">
        <f t="shared" si="24"/>
        <v>1540</v>
      </c>
      <c r="P40" s="5">
        <f t="shared" si="25"/>
        <v>98476.989999999991</v>
      </c>
      <c r="Q40" s="15"/>
    </row>
    <row r="41" spans="1:19" ht="23.25" customHeight="1">
      <c r="A41" s="36"/>
      <c r="B41" s="25" t="s">
        <v>55</v>
      </c>
      <c r="C41" s="16">
        <v>66404.820000000007</v>
      </c>
      <c r="D41" s="5">
        <f t="shared" si="15"/>
        <v>5533.74</v>
      </c>
      <c r="E41" s="7">
        <f t="shared" si="16"/>
        <v>71938.560000000012</v>
      </c>
      <c r="F41" s="16">
        <f t="shared" si="14"/>
        <v>2039.05</v>
      </c>
      <c r="G41" s="18">
        <f t="shared" si="17"/>
        <v>73977.610000000015</v>
      </c>
      <c r="H41" s="19">
        <v>615.25</v>
      </c>
      <c r="I41" s="31">
        <f t="shared" si="18"/>
        <v>74592.860000000015</v>
      </c>
      <c r="J41" s="5">
        <f t="shared" si="19"/>
        <v>17753.099999999999</v>
      </c>
      <c r="K41" s="5">
        <f t="shared" si="20"/>
        <v>69.37</v>
      </c>
      <c r="L41" s="5">
        <f t="shared" si="21"/>
        <v>6340.39</v>
      </c>
      <c r="M41" s="5">
        <f t="shared" si="22"/>
        <v>6216.07</v>
      </c>
      <c r="N41" s="5">
        <f t="shared" si="23"/>
        <v>104971.79000000001</v>
      </c>
      <c r="O41" s="12">
        <f t="shared" si="24"/>
        <v>1540</v>
      </c>
      <c r="P41" s="5">
        <f t="shared" si="25"/>
        <v>106511.79000000001</v>
      </c>
      <c r="Q41" s="15"/>
    </row>
    <row r="42" spans="1:19" ht="23.25" customHeight="1">
      <c r="A42" s="36"/>
      <c r="B42" s="25" t="s">
        <v>56</v>
      </c>
      <c r="C42" s="16">
        <v>76050.28</v>
      </c>
      <c r="D42" s="5">
        <f t="shared" si="15"/>
        <v>6337.52</v>
      </c>
      <c r="E42" s="7">
        <f t="shared" si="16"/>
        <v>82387.8</v>
      </c>
      <c r="F42" s="16">
        <f t="shared" si="14"/>
        <v>2039.05</v>
      </c>
      <c r="G42" s="18">
        <f t="shared" si="17"/>
        <v>84426.85</v>
      </c>
      <c r="H42" s="19">
        <v>615.25</v>
      </c>
      <c r="I42" s="31">
        <f t="shared" si="18"/>
        <v>85042.1</v>
      </c>
      <c r="J42" s="5">
        <f t="shared" si="19"/>
        <v>20240.02</v>
      </c>
      <c r="K42" s="5">
        <f t="shared" si="20"/>
        <v>79.09</v>
      </c>
      <c r="L42" s="5">
        <f t="shared" si="21"/>
        <v>7228.58</v>
      </c>
      <c r="M42" s="5">
        <f t="shared" si="22"/>
        <v>7086.84</v>
      </c>
      <c r="N42" s="5">
        <f t="shared" si="23"/>
        <v>119676.63</v>
      </c>
      <c r="O42" s="12">
        <f t="shared" si="24"/>
        <v>1540</v>
      </c>
      <c r="P42" s="5">
        <f t="shared" si="25"/>
        <v>121216.63</v>
      </c>
      <c r="Q42" s="15"/>
    </row>
    <row r="43" spans="1:19" ht="23.25" customHeight="1">
      <c r="A43" s="36"/>
      <c r="B43" s="25" t="s">
        <v>57</v>
      </c>
      <c r="C43" s="16">
        <v>83330.149999999994</v>
      </c>
      <c r="D43" s="5">
        <f t="shared" si="15"/>
        <v>6944.18</v>
      </c>
      <c r="E43" s="7">
        <f t="shared" si="16"/>
        <v>90274.329999999987</v>
      </c>
      <c r="F43" s="16">
        <f t="shared" si="14"/>
        <v>2039.05</v>
      </c>
      <c r="G43" s="18">
        <f t="shared" si="17"/>
        <v>92313.37999999999</v>
      </c>
      <c r="H43" s="19">
        <v>615.25</v>
      </c>
      <c r="I43" s="31">
        <f t="shared" si="18"/>
        <v>92928.62999999999</v>
      </c>
      <c r="J43" s="5">
        <f t="shared" si="19"/>
        <v>22117.01</v>
      </c>
      <c r="K43" s="5">
        <f t="shared" si="20"/>
        <v>86.42</v>
      </c>
      <c r="L43" s="5">
        <f t="shared" si="21"/>
        <v>7898.93</v>
      </c>
      <c r="M43" s="5">
        <f t="shared" si="22"/>
        <v>7744.05</v>
      </c>
      <c r="N43" s="5">
        <f t="shared" si="23"/>
        <v>130775.03999999999</v>
      </c>
      <c r="O43" s="12">
        <f t="shared" si="24"/>
        <v>1540</v>
      </c>
      <c r="P43" s="5">
        <f t="shared" si="25"/>
        <v>132315.03999999998</v>
      </c>
      <c r="Q43" s="15"/>
    </row>
    <row r="44" spans="1:19" ht="23.25" customHeight="1">
      <c r="A44" s="36"/>
      <c r="B44" s="25" t="s">
        <v>58</v>
      </c>
      <c r="C44" s="16">
        <v>92770.62</v>
      </c>
      <c r="D44" s="5">
        <f t="shared" si="15"/>
        <v>7730.89</v>
      </c>
      <c r="E44" s="7">
        <f t="shared" si="16"/>
        <v>100501.51</v>
      </c>
      <c r="F44" s="16">
        <f t="shared" si="14"/>
        <v>2039.05</v>
      </c>
      <c r="G44" s="18">
        <f t="shared" si="17"/>
        <v>102540.56</v>
      </c>
      <c r="H44" s="19">
        <v>615.25</v>
      </c>
      <c r="I44" s="31">
        <f t="shared" si="18"/>
        <v>103155.81</v>
      </c>
      <c r="J44" s="5">
        <f t="shared" si="19"/>
        <v>24551.08</v>
      </c>
      <c r="K44" s="5">
        <f t="shared" si="20"/>
        <v>95.93</v>
      </c>
      <c r="L44" s="5">
        <f t="shared" si="21"/>
        <v>8768.24</v>
      </c>
      <c r="M44" s="5">
        <f t="shared" si="22"/>
        <v>8596.32</v>
      </c>
      <c r="N44" s="5">
        <f t="shared" si="23"/>
        <v>145167.38</v>
      </c>
      <c r="O44" s="12">
        <f t="shared" si="24"/>
        <v>1540</v>
      </c>
      <c r="P44" s="5">
        <f t="shared" si="25"/>
        <v>146707.38</v>
      </c>
      <c r="Q44" s="15"/>
    </row>
    <row r="45" spans="1:19" ht="23.25" customHeight="1">
      <c r="A45" s="36" t="s">
        <v>59</v>
      </c>
      <c r="B45" s="24" t="s">
        <v>52</v>
      </c>
      <c r="C45" s="16">
        <v>39325.17</v>
      </c>
      <c r="D45" s="5">
        <f t="shared" si="15"/>
        <v>3277.1</v>
      </c>
      <c r="E45" s="7">
        <f t="shared" si="16"/>
        <v>42602.27</v>
      </c>
      <c r="F45" s="16">
        <f t="shared" ref="F45:F51" si="26">1694.68</f>
        <v>1694.68</v>
      </c>
      <c r="G45" s="18">
        <f t="shared" si="17"/>
        <v>44296.95</v>
      </c>
      <c r="H45" s="19">
        <v>615.25</v>
      </c>
      <c r="I45" s="31">
        <f t="shared" si="18"/>
        <v>44912.2</v>
      </c>
      <c r="J45" s="5">
        <f t="shared" si="19"/>
        <v>10689.1</v>
      </c>
      <c r="K45" s="5">
        <f t="shared" si="20"/>
        <v>41.77</v>
      </c>
      <c r="L45" s="5">
        <f t="shared" si="21"/>
        <v>3817.54</v>
      </c>
      <c r="M45" s="5">
        <f t="shared" si="22"/>
        <v>3742.68</v>
      </c>
      <c r="N45" s="5">
        <f t="shared" si="23"/>
        <v>63203.289999999994</v>
      </c>
      <c r="O45" s="12">
        <f t="shared" si="24"/>
        <v>1540</v>
      </c>
      <c r="P45" s="5">
        <f t="shared" si="25"/>
        <v>64743.289999999994</v>
      </c>
      <c r="Q45" s="15"/>
    </row>
    <row r="46" spans="1:19" ht="23.25" customHeight="1">
      <c r="A46" s="36"/>
      <c r="B46" s="25" t="s">
        <v>53</v>
      </c>
      <c r="C46" s="16">
        <v>42946.99</v>
      </c>
      <c r="D46" s="5">
        <f t="shared" si="15"/>
        <v>3578.92</v>
      </c>
      <c r="E46" s="7">
        <f t="shared" si="16"/>
        <v>46525.909999999996</v>
      </c>
      <c r="F46" s="16">
        <f t="shared" si="26"/>
        <v>1694.68</v>
      </c>
      <c r="G46" s="18">
        <f t="shared" si="17"/>
        <v>48220.59</v>
      </c>
      <c r="H46" s="19">
        <v>615.25</v>
      </c>
      <c r="I46" s="31">
        <f t="shared" si="18"/>
        <v>48835.839999999997</v>
      </c>
      <c r="J46" s="5">
        <f t="shared" si="19"/>
        <v>11622.93</v>
      </c>
      <c r="K46" s="5">
        <f t="shared" si="20"/>
        <v>45.42</v>
      </c>
      <c r="L46" s="5">
        <f t="shared" si="21"/>
        <v>4151.05</v>
      </c>
      <c r="M46" s="5">
        <f t="shared" si="22"/>
        <v>4069.65</v>
      </c>
      <c r="N46" s="5">
        <f t="shared" si="23"/>
        <v>68724.89</v>
      </c>
      <c r="O46" s="12">
        <f t="shared" si="24"/>
        <v>1540</v>
      </c>
      <c r="P46" s="5">
        <f t="shared" si="25"/>
        <v>70264.89</v>
      </c>
      <c r="Q46" s="15"/>
    </row>
    <row r="47" spans="1:19" ht="23.25" customHeight="1">
      <c r="A47" s="36"/>
      <c r="B47" s="25" t="s">
        <v>54</v>
      </c>
      <c r="C47" s="16">
        <v>46723.34</v>
      </c>
      <c r="D47" s="5">
        <f t="shared" si="15"/>
        <v>3893.61</v>
      </c>
      <c r="E47" s="7">
        <f t="shared" si="16"/>
        <v>50616.95</v>
      </c>
      <c r="F47" s="16">
        <f t="shared" si="26"/>
        <v>1694.68</v>
      </c>
      <c r="G47" s="18">
        <f t="shared" si="17"/>
        <v>52311.63</v>
      </c>
      <c r="H47" s="19">
        <v>615.25</v>
      </c>
      <c r="I47" s="31">
        <f t="shared" si="18"/>
        <v>52926.879999999997</v>
      </c>
      <c r="J47" s="5">
        <f t="shared" si="19"/>
        <v>12596.6</v>
      </c>
      <c r="K47" s="5">
        <f t="shared" si="20"/>
        <v>49.22</v>
      </c>
      <c r="L47" s="5">
        <f t="shared" si="21"/>
        <v>4498.78</v>
      </c>
      <c r="M47" s="5">
        <f t="shared" si="22"/>
        <v>4410.57</v>
      </c>
      <c r="N47" s="5">
        <f t="shared" si="23"/>
        <v>74482.049999999988</v>
      </c>
      <c r="O47" s="12">
        <f t="shared" si="24"/>
        <v>1540</v>
      </c>
      <c r="P47" s="5">
        <f t="shared" si="25"/>
        <v>76022.049999999988</v>
      </c>
      <c r="Q47" s="15"/>
    </row>
    <row r="48" spans="1:19" ht="23.25" customHeight="1">
      <c r="A48" s="36"/>
      <c r="B48" s="25" t="s">
        <v>55</v>
      </c>
      <c r="C48" s="16">
        <v>50492.45</v>
      </c>
      <c r="D48" s="5">
        <f t="shared" si="15"/>
        <v>4207.7</v>
      </c>
      <c r="E48" s="7">
        <f t="shared" si="16"/>
        <v>54700.149999999994</v>
      </c>
      <c r="F48" s="16">
        <f t="shared" si="26"/>
        <v>1694.68</v>
      </c>
      <c r="G48" s="18">
        <f t="shared" si="17"/>
        <v>56394.829999999994</v>
      </c>
      <c r="H48" s="19">
        <v>615.25</v>
      </c>
      <c r="I48" s="31">
        <f t="shared" si="18"/>
        <v>57010.079999999994</v>
      </c>
      <c r="J48" s="5">
        <f t="shared" si="19"/>
        <v>13568.4</v>
      </c>
      <c r="K48" s="5">
        <f t="shared" si="20"/>
        <v>53.02</v>
      </c>
      <c r="L48" s="5">
        <f t="shared" si="21"/>
        <v>4845.8599999999997</v>
      </c>
      <c r="M48" s="5">
        <f t="shared" si="22"/>
        <v>4750.84</v>
      </c>
      <c r="N48" s="5">
        <f t="shared" si="23"/>
        <v>80228.2</v>
      </c>
      <c r="O48" s="12">
        <f t="shared" si="24"/>
        <v>1540</v>
      </c>
      <c r="P48" s="5">
        <f t="shared" si="25"/>
        <v>81768.2</v>
      </c>
      <c r="Q48" s="15"/>
    </row>
    <row r="49" spans="1:19" ht="23.25" customHeight="1">
      <c r="A49" s="36"/>
      <c r="B49" s="25" t="s">
        <v>56</v>
      </c>
      <c r="C49" s="16">
        <v>56846.76</v>
      </c>
      <c r="D49" s="5">
        <f t="shared" si="15"/>
        <v>4737.2299999999996</v>
      </c>
      <c r="E49" s="7">
        <f t="shared" si="16"/>
        <v>61583.990000000005</v>
      </c>
      <c r="F49" s="16">
        <f t="shared" si="26"/>
        <v>1694.68</v>
      </c>
      <c r="G49" s="18">
        <f t="shared" si="17"/>
        <v>63278.670000000006</v>
      </c>
      <c r="H49" s="19">
        <v>615.25</v>
      </c>
      <c r="I49" s="31">
        <f t="shared" si="18"/>
        <v>63893.920000000006</v>
      </c>
      <c r="J49" s="5">
        <f t="shared" si="19"/>
        <v>15206.75</v>
      </c>
      <c r="K49" s="5">
        <f t="shared" si="20"/>
        <v>59.42</v>
      </c>
      <c r="L49" s="5">
        <f t="shared" si="21"/>
        <v>5430.98</v>
      </c>
      <c r="M49" s="5">
        <f t="shared" si="22"/>
        <v>5324.49</v>
      </c>
      <c r="N49" s="5">
        <f t="shared" si="23"/>
        <v>89915.560000000012</v>
      </c>
      <c r="O49" s="12">
        <f t="shared" si="24"/>
        <v>1540</v>
      </c>
      <c r="P49" s="5">
        <f t="shared" si="25"/>
        <v>91455.560000000012</v>
      </c>
      <c r="Q49" s="15"/>
    </row>
    <row r="50" spans="1:19" ht="23.25" customHeight="1">
      <c r="A50" s="36"/>
      <c r="B50" s="25" t="s">
        <v>57</v>
      </c>
      <c r="C50" s="16">
        <v>62096.97</v>
      </c>
      <c r="D50" s="5">
        <f t="shared" si="15"/>
        <v>5174.75</v>
      </c>
      <c r="E50" s="7">
        <f t="shared" si="16"/>
        <v>67271.72</v>
      </c>
      <c r="F50" s="16">
        <f t="shared" si="26"/>
        <v>1694.68</v>
      </c>
      <c r="G50" s="18">
        <f t="shared" si="17"/>
        <v>68966.399999999994</v>
      </c>
      <c r="H50" s="19">
        <v>615.25</v>
      </c>
      <c r="I50" s="31">
        <f t="shared" si="18"/>
        <v>69581.649999999994</v>
      </c>
      <c r="J50" s="5">
        <f t="shared" si="19"/>
        <v>16560.43</v>
      </c>
      <c r="K50" s="5">
        <f t="shared" si="20"/>
        <v>64.709999999999994</v>
      </c>
      <c r="L50" s="5">
        <f t="shared" si="21"/>
        <v>5914.44</v>
      </c>
      <c r="M50" s="5">
        <f t="shared" si="22"/>
        <v>5798.47</v>
      </c>
      <c r="N50" s="5">
        <f t="shared" si="23"/>
        <v>97919.7</v>
      </c>
      <c r="O50" s="12">
        <f t="shared" si="24"/>
        <v>1540</v>
      </c>
      <c r="P50" s="5">
        <f t="shared" si="25"/>
        <v>99459.7</v>
      </c>
      <c r="Q50" s="15"/>
    </row>
    <row r="51" spans="1:19" ht="23.25" customHeight="1">
      <c r="A51" s="36"/>
      <c r="B51" s="25" t="s">
        <v>58</v>
      </c>
      <c r="C51" s="16">
        <v>68819.33</v>
      </c>
      <c r="D51" s="5">
        <f t="shared" si="15"/>
        <v>5734.94</v>
      </c>
      <c r="E51" s="7">
        <f t="shared" si="16"/>
        <v>74554.27</v>
      </c>
      <c r="F51" s="16">
        <f t="shared" si="26"/>
        <v>1694.68</v>
      </c>
      <c r="G51" s="18">
        <f t="shared" si="17"/>
        <v>76248.95</v>
      </c>
      <c r="H51" s="19">
        <v>615.25</v>
      </c>
      <c r="I51" s="31">
        <f t="shared" si="18"/>
        <v>76864.2</v>
      </c>
      <c r="J51" s="5">
        <f t="shared" si="19"/>
        <v>18293.68</v>
      </c>
      <c r="K51" s="5">
        <f t="shared" si="20"/>
        <v>71.48</v>
      </c>
      <c r="L51" s="5">
        <f t="shared" si="21"/>
        <v>6533.46</v>
      </c>
      <c r="M51" s="5">
        <f t="shared" si="22"/>
        <v>6405.35</v>
      </c>
      <c r="N51" s="5">
        <f t="shared" si="23"/>
        <v>108168.17000000001</v>
      </c>
      <c r="O51" s="12">
        <f t="shared" si="24"/>
        <v>1540</v>
      </c>
      <c r="P51" s="5">
        <f t="shared" si="25"/>
        <v>109708.17000000001</v>
      </c>
      <c r="Q51" s="15"/>
    </row>
    <row r="52" spans="1:19" ht="23.25" customHeight="1">
      <c r="A52" s="36" t="s">
        <v>60</v>
      </c>
      <c r="B52" s="24" t="s">
        <v>52</v>
      </c>
      <c r="C52" s="16">
        <v>31046.37</v>
      </c>
      <c r="D52" s="5">
        <f t="shared" si="15"/>
        <v>2587.1999999999998</v>
      </c>
      <c r="E52" s="7">
        <f t="shared" si="16"/>
        <v>33633.57</v>
      </c>
      <c r="F52" s="16">
        <f t="shared" ref="F52:F58" si="27">1456.78</f>
        <v>1456.78</v>
      </c>
      <c r="G52" s="18">
        <f t="shared" si="17"/>
        <v>35090.35</v>
      </c>
      <c r="H52" s="19">
        <v>615.25</v>
      </c>
      <c r="I52" s="31">
        <f t="shared" si="18"/>
        <v>35705.599999999999</v>
      </c>
      <c r="J52" s="5">
        <f t="shared" si="19"/>
        <v>8497.93</v>
      </c>
      <c r="K52" s="5">
        <f t="shared" si="20"/>
        <v>33.21</v>
      </c>
      <c r="L52" s="5">
        <f t="shared" si="21"/>
        <v>3034.98</v>
      </c>
      <c r="M52" s="5">
        <f t="shared" si="22"/>
        <v>2975.47</v>
      </c>
      <c r="N52" s="5">
        <f t="shared" si="23"/>
        <v>50247.19</v>
      </c>
      <c r="O52" s="12">
        <f t="shared" si="24"/>
        <v>1540</v>
      </c>
      <c r="P52" s="5">
        <f t="shared" si="25"/>
        <v>51787.19</v>
      </c>
      <c r="Q52" s="15"/>
    </row>
    <row r="53" spans="1:19" ht="23.25" customHeight="1">
      <c r="A53" s="36"/>
      <c r="B53" s="25" t="s">
        <v>53</v>
      </c>
      <c r="C53" s="16">
        <v>33511.78</v>
      </c>
      <c r="D53" s="5">
        <f t="shared" si="15"/>
        <v>2792.65</v>
      </c>
      <c r="E53" s="7">
        <f t="shared" si="16"/>
        <v>36304.43</v>
      </c>
      <c r="F53" s="16">
        <f t="shared" si="27"/>
        <v>1456.78</v>
      </c>
      <c r="G53" s="18">
        <f t="shared" si="17"/>
        <v>37761.21</v>
      </c>
      <c r="H53" s="19">
        <v>615.25</v>
      </c>
      <c r="I53" s="31">
        <f t="shared" si="18"/>
        <v>38376.46</v>
      </c>
      <c r="J53" s="5">
        <f t="shared" si="19"/>
        <v>9133.6</v>
      </c>
      <c r="K53" s="5">
        <f t="shared" si="20"/>
        <v>35.69</v>
      </c>
      <c r="L53" s="5">
        <f t="shared" si="21"/>
        <v>3262</v>
      </c>
      <c r="M53" s="5">
        <f t="shared" si="22"/>
        <v>3198.04</v>
      </c>
      <c r="N53" s="5">
        <f t="shared" si="23"/>
        <v>54005.79</v>
      </c>
      <c r="O53" s="12">
        <f t="shared" si="24"/>
        <v>1540</v>
      </c>
      <c r="P53" s="5">
        <f t="shared" si="25"/>
        <v>55545.79</v>
      </c>
      <c r="Q53" s="15"/>
    </row>
    <row r="54" spans="1:19" ht="23.25" customHeight="1">
      <c r="A54" s="36"/>
      <c r="B54" s="25" t="s">
        <v>54</v>
      </c>
      <c r="C54" s="16">
        <v>36055.129999999997</v>
      </c>
      <c r="D54" s="5">
        <f t="shared" si="15"/>
        <v>3004.59</v>
      </c>
      <c r="E54" s="7">
        <f t="shared" si="16"/>
        <v>39059.72</v>
      </c>
      <c r="F54" s="16">
        <f t="shared" si="27"/>
        <v>1456.78</v>
      </c>
      <c r="G54" s="18">
        <f t="shared" si="17"/>
        <v>40516.5</v>
      </c>
      <c r="H54" s="19">
        <v>615.25</v>
      </c>
      <c r="I54" s="31">
        <f t="shared" si="18"/>
        <v>41131.75</v>
      </c>
      <c r="J54" s="5">
        <f t="shared" si="19"/>
        <v>9789.36</v>
      </c>
      <c r="K54" s="5">
        <f t="shared" si="20"/>
        <v>38.25</v>
      </c>
      <c r="L54" s="5">
        <f t="shared" si="21"/>
        <v>3496.2</v>
      </c>
      <c r="M54" s="5">
        <f t="shared" si="22"/>
        <v>3427.65</v>
      </c>
      <c r="N54" s="5">
        <f t="shared" si="23"/>
        <v>57883.21</v>
      </c>
      <c r="O54" s="12">
        <f t="shared" si="24"/>
        <v>1540</v>
      </c>
      <c r="P54" s="5">
        <f t="shared" si="25"/>
        <v>59423.21</v>
      </c>
      <c r="Q54" s="15"/>
    </row>
    <row r="55" spans="1:19" ht="23.25" customHeight="1">
      <c r="A55" s="36"/>
      <c r="B55" s="25" t="s">
        <v>55</v>
      </c>
      <c r="C55" s="16">
        <v>38678.089999999997</v>
      </c>
      <c r="D55" s="5">
        <f t="shared" si="15"/>
        <v>3223.17</v>
      </c>
      <c r="E55" s="7">
        <f t="shared" si="16"/>
        <v>41901.259999999995</v>
      </c>
      <c r="F55" s="16">
        <f t="shared" si="27"/>
        <v>1456.78</v>
      </c>
      <c r="G55" s="18">
        <f t="shared" si="17"/>
        <v>43358.039999999994</v>
      </c>
      <c r="H55" s="19">
        <v>615.25</v>
      </c>
      <c r="I55" s="31">
        <f t="shared" si="18"/>
        <v>43973.289999999994</v>
      </c>
      <c r="J55" s="5">
        <f t="shared" si="19"/>
        <v>10465.64</v>
      </c>
      <c r="K55" s="5">
        <f t="shared" si="20"/>
        <v>40.9</v>
      </c>
      <c r="L55" s="5">
        <f t="shared" si="21"/>
        <v>3737.73</v>
      </c>
      <c r="M55" s="5">
        <f t="shared" si="22"/>
        <v>3664.44</v>
      </c>
      <c r="N55" s="5">
        <f t="shared" si="23"/>
        <v>61882</v>
      </c>
      <c r="O55" s="12">
        <f t="shared" si="24"/>
        <v>1540</v>
      </c>
      <c r="P55" s="5">
        <f t="shared" si="25"/>
        <v>63422</v>
      </c>
      <c r="Q55" s="15"/>
    </row>
    <row r="56" spans="1:19" ht="23.25" customHeight="1">
      <c r="A56" s="36"/>
      <c r="B56" s="25" t="s">
        <v>56</v>
      </c>
      <c r="C56" s="16">
        <v>43336.85</v>
      </c>
      <c r="D56" s="5">
        <f t="shared" si="15"/>
        <v>3611.4</v>
      </c>
      <c r="E56" s="7">
        <f t="shared" si="16"/>
        <v>46948.25</v>
      </c>
      <c r="F56" s="16">
        <f t="shared" si="27"/>
        <v>1456.78</v>
      </c>
      <c r="G56" s="18">
        <f t="shared" si="17"/>
        <v>48405.03</v>
      </c>
      <c r="H56" s="19">
        <v>615.25</v>
      </c>
      <c r="I56" s="31">
        <f t="shared" si="18"/>
        <v>49020.28</v>
      </c>
      <c r="J56" s="5">
        <f t="shared" si="19"/>
        <v>11666.83</v>
      </c>
      <c r="K56" s="5">
        <f t="shared" si="20"/>
        <v>45.59</v>
      </c>
      <c r="L56" s="5">
        <f t="shared" si="21"/>
        <v>4166.72</v>
      </c>
      <c r="M56" s="5">
        <f t="shared" si="22"/>
        <v>4085.02</v>
      </c>
      <c r="N56" s="5">
        <f t="shared" si="23"/>
        <v>68984.44</v>
      </c>
      <c r="O56" s="12">
        <f t="shared" si="24"/>
        <v>1540</v>
      </c>
      <c r="P56" s="5">
        <f t="shared" si="25"/>
        <v>70524.44</v>
      </c>
      <c r="Q56" s="15"/>
    </row>
    <row r="57" spans="1:19" ht="23.25" customHeight="1">
      <c r="A57" s="36"/>
      <c r="B57" s="25" t="s">
        <v>57</v>
      </c>
      <c r="C57" s="16">
        <v>47087.71</v>
      </c>
      <c r="D57" s="5">
        <f t="shared" si="15"/>
        <v>3923.98</v>
      </c>
      <c r="E57" s="7">
        <f t="shared" si="16"/>
        <v>51011.69</v>
      </c>
      <c r="F57" s="16">
        <f t="shared" si="27"/>
        <v>1456.78</v>
      </c>
      <c r="G57" s="18">
        <f t="shared" si="17"/>
        <v>52468.47</v>
      </c>
      <c r="H57" s="19">
        <v>615.25</v>
      </c>
      <c r="I57" s="31">
        <f t="shared" si="18"/>
        <v>53083.72</v>
      </c>
      <c r="J57" s="5">
        <f t="shared" si="19"/>
        <v>12633.93</v>
      </c>
      <c r="K57" s="5">
        <f t="shared" si="20"/>
        <v>49.37</v>
      </c>
      <c r="L57" s="5">
        <f t="shared" si="21"/>
        <v>4512.12</v>
      </c>
      <c r="M57" s="5">
        <f t="shared" si="22"/>
        <v>4423.6400000000003</v>
      </c>
      <c r="N57" s="5">
        <f t="shared" si="23"/>
        <v>74702.779999999984</v>
      </c>
      <c r="O57" s="12">
        <f t="shared" si="24"/>
        <v>1540</v>
      </c>
      <c r="P57" s="5">
        <f t="shared" si="25"/>
        <v>76242.779999999984</v>
      </c>
      <c r="Q57" s="15"/>
    </row>
    <row r="58" spans="1:19" ht="23.25" customHeight="1">
      <c r="A58" s="36"/>
      <c r="B58" s="25" t="s">
        <v>58</v>
      </c>
      <c r="C58" s="16">
        <v>51878.75</v>
      </c>
      <c r="D58" s="5">
        <f t="shared" si="15"/>
        <v>4323.2299999999996</v>
      </c>
      <c r="E58" s="7">
        <f t="shared" si="16"/>
        <v>56201.979999999996</v>
      </c>
      <c r="F58" s="16">
        <f t="shared" si="27"/>
        <v>1456.78</v>
      </c>
      <c r="G58" s="18">
        <f t="shared" si="17"/>
        <v>57658.759999999995</v>
      </c>
      <c r="H58" s="19">
        <v>615.25</v>
      </c>
      <c r="I58" s="31">
        <f t="shared" si="18"/>
        <v>58274.009999999995</v>
      </c>
      <c r="J58" s="5">
        <f t="shared" si="19"/>
        <v>13869.21</v>
      </c>
      <c r="K58" s="5">
        <f t="shared" si="20"/>
        <v>54.19</v>
      </c>
      <c r="L58" s="5">
        <f t="shared" si="21"/>
        <v>4953.29</v>
      </c>
      <c r="M58" s="5">
        <f t="shared" si="22"/>
        <v>4856.17</v>
      </c>
      <c r="N58" s="5">
        <f t="shared" si="23"/>
        <v>82006.87</v>
      </c>
      <c r="O58" s="12">
        <f t="shared" si="24"/>
        <v>1540</v>
      </c>
      <c r="P58" s="5">
        <f t="shared" si="25"/>
        <v>83546.87</v>
      </c>
      <c r="Q58" s="15"/>
    </row>
    <row r="59" spans="1:19" ht="18.75" customHeight="1"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O59" s="15"/>
      <c r="P59" s="15"/>
      <c r="Q59" s="15"/>
      <c r="R59" s="15"/>
      <c r="S59" s="15"/>
    </row>
    <row r="60" spans="1:19" ht="18.75" customHeight="1">
      <c r="C60" s="15"/>
      <c r="D60" s="15"/>
      <c r="E60" s="15"/>
      <c r="F60" s="15"/>
      <c r="G60" s="15"/>
      <c r="H60" s="15"/>
      <c r="I60" s="15"/>
      <c r="J60" s="27"/>
      <c r="K60" s="28"/>
      <c r="L60" s="28"/>
      <c r="M60" s="15"/>
      <c r="O60" s="15"/>
      <c r="P60" s="15"/>
      <c r="Q60" s="15"/>
      <c r="R60" s="15"/>
      <c r="S60" s="15"/>
    </row>
    <row r="61" spans="1:19" ht="18.75" customHeight="1">
      <c r="J61" s="23"/>
      <c r="K61" s="23"/>
      <c r="L61" s="23"/>
    </row>
    <row r="62" spans="1:19" ht="18.75" customHeight="1">
      <c r="J62" s="23"/>
      <c r="K62" s="23"/>
      <c r="L62" s="23"/>
    </row>
  </sheetData>
  <autoFilter ref="A2:V35" xr:uid="{00000000-0009-0000-0000-000002000000}"/>
  <mergeCells count="9">
    <mergeCell ref="A38:A44"/>
    <mergeCell ref="A45:A51"/>
    <mergeCell ref="A52:A58"/>
    <mergeCell ref="A1:S1"/>
    <mergeCell ref="A3:A9"/>
    <mergeCell ref="A10:A16"/>
    <mergeCell ref="A17:A22"/>
    <mergeCell ref="A23:A29"/>
    <mergeCell ref="A30:A35"/>
  </mergeCells>
  <pageMargins left="0.25" right="0.25" top="0.75" bottom="0.75" header="0.3" footer="0.3"/>
  <pageSetup paperSize="8" scale="53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S40"/>
  <sheetViews>
    <sheetView zoomScale="90" workbookViewId="0">
      <selection activeCell="I3" sqref="I3"/>
    </sheetView>
  </sheetViews>
  <sheetFormatPr defaultColWidth="12.5703125" defaultRowHeight="18.75" customHeight="1"/>
  <cols>
    <col min="1" max="1" width="27.140625" style="23" bestFit="1" customWidth="1"/>
    <col min="2" max="2" width="20.7109375" style="20" customWidth="1"/>
    <col min="3" max="3" width="15.7109375" style="20" bestFit="1" customWidth="1"/>
    <col min="4" max="4" width="14.28515625" style="20" bestFit="1" customWidth="1"/>
    <col min="5" max="5" width="13.42578125" style="20" customWidth="1"/>
    <col min="6" max="6" width="14" style="20" bestFit="1" customWidth="1"/>
    <col min="7" max="7" width="16.85546875" style="20" bestFit="1" customWidth="1"/>
    <col min="8" max="8" width="16.140625" style="20" customWidth="1"/>
    <col min="9" max="9" width="14.42578125" style="20" bestFit="1" customWidth="1"/>
    <col min="10" max="10" width="15.28515625" style="20" bestFit="1" customWidth="1"/>
    <col min="11" max="11" width="25.28515625" style="20" bestFit="1" customWidth="1"/>
    <col min="12" max="12" width="20.140625" style="20" bestFit="1" customWidth="1"/>
    <col min="13" max="13" width="25.5703125" style="26" bestFit="1" customWidth="1"/>
    <col min="14" max="14" width="11.7109375" style="26" bestFit="1" customWidth="1"/>
    <col min="15" max="15" width="17.7109375" style="15" bestFit="1" customWidth="1"/>
    <col min="16" max="16" width="13.85546875" style="26" bestFit="1" customWidth="1"/>
    <col min="17" max="17" width="11" style="20" bestFit="1" customWidth="1"/>
    <col min="18" max="18" width="11.42578125" style="20" bestFit="1" customWidth="1"/>
    <col min="19" max="19" width="13.7109375" style="20" bestFit="1" customWidth="1"/>
    <col min="20" max="16384" width="12.5703125" style="20"/>
  </cols>
  <sheetData>
    <row r="1" spans="1:19" ht="23.25" customHeight="1">
      <c r="A1" s="37" t="s">
        <v>64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19" s="21" customFormat="1" ht="55.5" customHeight="1">
      <c r="A2" s="2" t="s">
        <v>1</v>
      </c>
      <c r="B2" s="2" t="s">
        <v>2</v>
      </c>
      <c r="C2" s="2" t="s">
        <v>61</v>
      </c>
      <c r="D2" s="2" t="s">
        <v>62</v>
      </c>
      <c r="E2" s="2" t="s">
        <v>5</v>
      </c>
      <c r="F2" s="2" t="s">
        <v>65</v>
      </c>
      <c r="G2" s="2" t="s">
        <v>8</v>
      </c>
      <c r="H2" s="2" t="s">
        <v>9</v>
      </c>
      <c r="I2" s="2" t="s">
        <v>10</v>
      </c>
      <c r="J2" s="2" t="s">
        <v>11</v>
      </c>
      <c r="K2" s="3" t="s">
        <v>66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63</v>
      </c>
      <c r="Q2" s="2" t="s">
        <v>17</v>
      </c>
      <c r="R2" s="3" t="s">
        <v>18</v>
      </c>
      <c r="S2" s="2" t="s">
        <v>19</v>
      </c>
    </row>
    <row r="3" spans="1:19" s="22" customFormat="1" ht="23.25" customHeight="1">
      <c r="A3" s="38" t="s">
        <v>22</v>
      </c>
      <c r="B3" s="4" t="s">
        <v>23</v>
      </c>
      <c r="C3" s="5">
        <v>27352.05</v>
      </c>
      <c r="D3" s="5"/>
      <c r="E3" s="5">
        <f>ROUND((C3+D3)/12,2)</f>
        <v>2279.34</v>
      </c>
      <c r="F3" s="7">
        <f>+C3+D3+E3</f>
        <v>29631.39</v>
      </c>
      <c r="G3" s="8">
        <v>859.77</v>
      </c>
      <c r="H3" s="8">
        <f t="shared" ref="H3:H15" si="0">G3*12</f>
        <v>10317.24</v>
      </c>
      <c r="I3" s="8">
        <f>2363.04</f>
        <v>2363.04</v>
      </c>
      <c r="J3" s="9">
        <v>700.12</v>
      </c>
      <c r="K3" s="11">
        <f t="shared" ref="K3:K15" si="1">+F3+H3+I3+J3</f>
        <v>43011.79</v>
      </c>
      <c r="L3" s="5">
        <f>ROUND(K3*23.8%,2)</f>
        <v>10236.81</v>
      </c>
      <c r="M3" s="5">
        <f>ROUND(K3*0.093%,2)</f>
        <v>40</v>
      </c>
      <c r="N3" s="11">
        <f>ROUND(K3*8.5%,2)</f>
        <v>3656</v>
      </c>
      <c r="O3" s="5">
        <f>ROUND(K3/12,2)</f>
        <v>3584.32</v>
      </c>
      <c r="P3" s="11">
        <f>ROUND(K3*1.61%,2)</f>
        <v>692.49</v>
      </c>
      <c r="Q3" s="5">
        <f>SUM(K3:P3)</f>
        <v>61221.409999999996</v>
      </c>
      <c r="R3" s="12">
        <f>7*220</f>
        <v>1540</v>
      </c>
      <c r="S3" s="5">
        <f>+Q3+R3</f>
        <v>62761.409999999996</v>
      </c>
    </row>
    <row r="4" spans="1:19" s="22" customFormat="1" ht="23.25" customHeight="1">
      <c r="A4" s="38"/>
      <c r="B4" s="4" t="s">
        <v>28</v>
      </c>
      <c r="C4" s="5">
        <v>24851.42</v>
      </c>
      <c r="D4" s="5"/>
      <c r="E4" s="5">
        <f t="shared" ref="E4:E15" si="2">ROUND((C4+D4)/12,2)</f>
        <v>2070.9499999999998</v>
      </c>
      <c r="F4" s="7">
        <f t="shared" ref="F4:F15" si="3">+C4+D4+E4</f>
        <v>26922.37</v>
      </c>
      <c r="G4" s="8">
        <v>773.49</v>
      </c>
      <c r="H4" s="8">
        <f t="shared" si="0"/>
        <v>9281.880000000001</v>
      </c>
      <c r="I4" s="8">
        <f>2125.88</f>
        <v>2125.88</v>
      </c>
      <c r="J4" s="9">
        <v>700.12</v>
      </c>
      <c r="K4" s="11">
        <f t="shared" si="1"/>
        <v>39030.25</v>
      </c>
      <c r="L4" s="5">
        <f t="shared" ref="L4:L15" si="4">ROUND(K4*23.8%,2)</f>
        <v>9289.2000000000007</v>
      </c>
      <c r="M4" s="5">
        <f t="shared" ref="M4:M15" si="5">ROUND(K4*0.093%,2)</f>
        <v>36.299999999999997</v>
      </c>
      <c r="N4" s="5">
        <f t="shared" ref="N4:N15" si="6">ROUND(K4*8.5%,2)</f>
        <v>3317.57</v>
      </c>
      <c r="O4" s="5">
        <f t="shared" ref="O4:O15" si="7">ROUND(K4/12,2)</f>
        <v>3252.52</v>
      </c>
      <c r="P4" s="11">
        <f t="shared" ref="P4:P15" si="8">ROUND(K4*1.61%,2)</f>
        <v>628.39</v>
      </c>
      <c r="Q4" s="5">
        <f t="shared" ref="Q4:Q15" si="9">SUM(K4:P4)</f>
        <v>55554.229999999996</v>
      </c>
      <c r="R4" s="12">
        <f t="shared" ref="R4:R15" si="10">7*220</f>
        <v>1540</v>
      </c>
      <c r="S4" s="5">
        <f t="shared" ref="S4:S15" si="11">+Q4+R4</f>
        <v>57094.229999999996</v>
      </c>
    </row>
    <row r="5" spans="1:19" s="22" customFormat="1" ht="23.25" customHeight="1">
      <c r="A5" s="38"/>
      <c r="B5" s="4" t="s">
        <v>29</v>
      </c>
      <c r="C5" s="5">
        <v>22820.11</v>
      </c>
      <c r="D5" s="5"/>
      <c r="E5" s="5">
        <f t="shared" si="2"/>
        <v>1901.68</v>
      </c>
      <c r="F5" s="7">
        <f t="shared" si="3"/>
        <v>24721.79</v>
      </c>
      <c r="G5" s="8">
        <v>659.31</v>
      </c>
      <c r="H5" s="8">
        <f t="shared" si="0"/>
        <v>7911.7199999999993</v>
      </c>
      <c r="I5" s="8">
        <f>1812.11</f>
        <v>1812.11</v>
      </c>
      <c r="J5" s="9">
        <v>700.12</v>
      </c>
      <c r="K5" s="11">
        <f t="shared" si="1"/>
        <v>35145.740000000005</v>
      </c>
      <c r="L5" s="5">
        <f t="shared" si="4"/>
        <v>8364.69</v>
      </c>
      <c r="M5" s="5">
        <f t="shared" si="5"/>
        <v>32.69</v>
      </c>
      <c r="N5" s="5">
        <f t="shared" si="6"/>
        <v>2987.39</v>
      </c>
      <c r="O5" s="5">
        <f t="shared" si="7"/>
        <v>2928.81</v>
      </c>
      <c r="P5" s="11">
        <f t="shared" si="8"/>
        <v>565.85</v>
      </c>
      <c r="Q5" s="5">
        <f t="shared" si="9"/>
        <v>50025.170000000006</v>
      </c>
      <c r="R5" s="12">
        <f t="shared" si="10"/>
        <v>1540</v>
      </c>
      <c r="S5" s="5">
        <f t="shared" si="11"/>
        <v>51565.170000000006</v>
      </c>
    </row>
    <row r="6" spans="1:19" s="22" customFormat="1" ht="23.25" customHeight="1">
      <c r="A6" s="38" t="s">
        <v>30</v>
      </c>
      <c r="B6" s="4" t="s">
        <v>29</v>
      </c>
      <c r="C6" s="5">
        <v>22820.11</v>
      </c>
      <c r="D6" s="5"/>
      <c r="E6" s="5">
        <f t="shared" si="2"/>
        <v>1901.68</v>
      </c>
      <c r="F6" s="7">
        <f t="shared" si="3"/>
        <v>24721.79</v>
      </c>
      <c r="G6" s="8">
        <v>659.31</v>
      </c>
      <c r="H6" s="8">
        <f t="shared" si="0"/>
        <v>7911.7199999999993</v>
      </c>
      <c r="I6" s="8">
        <f>1812.11</f>
        <v>1812.11</v>
      </c>
      <c r="J6" s="9">
        <v>700.12</v>
      </c>
      <c r="K6" s="11">
        <f t="shared" si="1"/>
        <v>35145.740000000005</v>
      </c>
      <c r="L6" s="5">
        <f t="shared" si="4"/>
        <v>8364.69</v>
      </c>
      <c r="M6" s="5">
        <f t="shared" si="5"/>
        <v>32.69</v>
      </c>
      <c r="N6" s="5">
        <f t="shared" si="6"/>
        <v>2987.39</v>
      </c>
      <c r="O6" s="5">
        <f t="shared" si="7"/>
        <v>2928.81</v>
      </c>
      <c r="P6" s="11">
        <f t="shared" si="8"/>
        <v>565.85</v>
      </c>
      <c r="Q6" s="5">
        <f t="shared" si="9"/>
        <v>50025.170000000006</v>
      </c>
      <c r="R6" s="12">
        <f t="shared" si="10"/>
        <v>1540</v>
      </c>
      <c r="S6" s="5">
        <f t="shared" si="11"/>
        <v>51565.170000000006</v>
      </c>
    </row>
    <row r="7" spans="1:19" s="22" customFormat="1" ht="23.25" customHeight="1">
      <c r="A7" s="38"/>
      <c r="B7" s="4" t="s">
        <v>35</v>
      </c>
      <c r="C7" s="5">
        <v>20830.62</v>
      </c>
      <c r="D7" s="5">
        <v>117.72</v>
      </c>
      <c r="E7" s="5">
        <f t="shared" si="2"/>
        <v>1745.7</v>
      </c>
      <c r="F7" s="7">
        <f t="shared" si="3"/>
        <v>22694.04</v>
      </c>
      <c r="G7" s="8">
        <v>573.03</v>
      </c>
      <c r="H7" s="8">
        <f t="shared" si="0"/>
        <v>6876.36</v>
      </c>
      <c r="I7" s="8">
        <f>1574.96</f>
        <v>1574.96</v>
      </c>
      <c r="J7" s="9">
        <v>700.12</v>
      </c>
      <c r="K7" s="11">
        <f t="shared" si="1"/>
        <v>31845.48</v>
      </c>
      <c r="L7" s="5">
        <f t="shared" si="4"/>
        <v>7579.22</v>
      </c>
      <c r="M7" s="5">
        <f t="shared" si="5"/>
        <v>29.62</v>
      </c>
      <c r="N7" s="5">
        <f t="shared" si="6"/>
        <v>2706.87</v>
      </c>
      <c r="O7" s="5">
        <f t="shared" si="7"/>
        <v>2653.79</v>
      </c>
      <c r="P7" s="11">
        <f t="shared" si="8"/>
        <v>512.71</v>
      </c>
      <c r="Q7" s="5">
        <f t="shared" si="9"/>
        <v>45327.69</v>
      </c>
      <c r="R7" s="12">
        <f t="shared" si="10"/>
        <v>1540</v>
      </c>
      <c r="S7" s="5">
        <f t="shared" si="11"/>
        <v>46867.69</v>
      </c>
    </row>
    <row r="8" spans="1:19" s="22" customFormat="1" ht="23.25" customHeight="1">
      <c r="A8" s="38"/>
      <c r="B8" s="4" t="s">
        <v>36</v>
      </c>
      <c r="C8" s="5">
        <v>19644.12</v>
      </c>
      <c r="D8" s="5">
        <v>171.12</v>
      </c>
      <c r="E8" s="5">
        <f t="shared" si="2"/>
        <v>1651.27</v>
      </c>
      <c r="F8" s="7">
        <f t="shared" si="3"/>
        <v>21466.51</v>
      </c>
      <c r="G8" s="8">
        <v>490.47</v>
      </c>
      <c r="H8" s="8">
        <f t="shared" si="0"/>
        <v>5885.64</v>
      </c>
      <c r="I8" s="8">
        <f>1348.1</f>
        <v>1348.1</v>
      </c>
      <c r="J8" s="9">
        <v>700.12</v>
      </c>
      <c r="K8" s="11">
        <f t="shared" si="1"/>
        <v>29400.369999999995</v>
      </c>
      <c r="L8" s="5">
        <f t="shared" si="4"/>
        <v>6997.29</v>
      </c>
      <c r="M8" s="5">
        <f t="shared" si="5"/>
        <v>27.34</v>
      </c>
      <c r="N8" s="5">
        <f t="shared" si="6"/>
        <v>2499.0300000000002</v>
      </c>
      <c r="O8" s="5">
        <f t="shared" si="7"/>
        <v>2450.0300000000002</v>
      </c>
      <c r="P8" s="11">
        <f t="shared" si="8"/>
        <v>473.35</v>
      </c>
      <c r="Q8" s="5">
        <f t="shared" si="9"/>
        <v>41847.409999999989</v>
      </c>
      <c r="R8" s="12">
        <f t="shared" si="10"/>
        <v>1540</v>
      </c>
      <c r="S8" s="5">
        <f t="shared" si="11"/>
        <v>43387.409999999989</v>
      </c>
    </row>
    <row r="9" spans="1:19" s="22" customFormat="1" ht="23.25" customHeight="1">
      <c r="A9" s="38" t="s">
        <v>37</v>
      </c>
      <c r="B9" s="4" t="s">
        <v>23</v>
      </c>
      <c r="C9" s="5">
        <v>27352.05</v>
      </c>
      <c r="D9" s="5"/>
      <c r="E9" s="5">
        <f t="shared" si="2"/>
        <v>2279.34</v>
      </c>
      <c r="F9" s="7">
        <f t="shared" si="3"/>
        <v>29631.39</v>
      </c>
      <c r="G9" s="8">
        <v>859.77</v>
      </c>
      <c r="H9" s="8">
        <f t="shared" si="0"/>
        <v>10317.24</v>
      </c>
      <c r="I9" s="8">
        <f>2363.04</f>
        <v>2363.04</v>
      </c>
      <c r="J9" s="9">
        <v>700.12</v>
      </c>
      <c r="K9" s="11">
        <f t="shared" si="1"/>
        <v>43011.79</v>
      </c>
      <c r="L9" s="5">
        <f t="shared" si="4"/>
        <v>10236.81</v>
      </c>
      <c r="M9" s="5">
        <f t="shared" si="5"/>
        <v>40</v>
      </c>
      <c r="N9" s="5">
        <f t="shared" si="6"/>
        <v>3656</v>
      </c>
      <c r="O9" s="5">
        <f t="shared" si="7"/>
        <v>3584.32</v>
      </c>
      <c r="P9" s="11">
        <f t="shared" si="8"/>
        <v>692.49</v>
      </c>
      <c r="Q9" s="5">
        <f t="shared" si="9"/>
        <v>61221.409999999996</v>
      </c>
      <c r="R9" s="12">
        <f t="shared" si="10"/>
        <v>1540</v>
      </c>
      <c r="S9" s="5">
        <f t="shared" si="11"/>
        <v>62761.409999999996</v>
      </c>
    </row>
    <row r="10" spans="1:19" s="22" customFormat="1" ht="23.25" customHeight="1">
      <c r="A10" s="38"/>
      <c r="B10" s="4" t="s">
        <v>28</v>
      </c>
      <c r="C10" s="5">
        <v>24851.42</v>
      </c>
      <c r="D10" s="5"/>
      <c r="E10" s="5">
        <f t="shared" si="2"/>
        <v>2070.9499999999998</v>
      </c>
      <c r="F10" s="7">
        <f t="shared" si="3"/>
        <v>26922.37</v>
      </c>
      <c r="G10" s="8">
        <v>773.49</v>
      </c>
      <c r="H10" s="8">
        <f t="shared" si="0"/>
        <v>9281.880000000001</v>
      </c>
      <c r="I10" s="8">
        <f>2125.88</f>
        <v>2125.88</v>
      </c>
      <c r="J10" s="9">
        <v>700.12</v>
      </c>
      <c r="K10" s="11">
        <f t="shared" si="1"/>
        <v>39030.25</v>
      </c>
      <c r="L10" s="5">
        <f t="shared" si="4"/>
        <v>9289.2000000000007</v>
      </c>
      <c r="M10" s="5">
        <f t="shared" si="5"/>
        <v>36.299999999999997</v>
      </c>
      <c r="N10" s="5">
        <f t="shared" si="6"/>
        <v>3317.57</v>
      </c>
      <c r="O10" s="5">
        <f t="shared" si="7"/>
        <v>3252.52</v>
      </c>
      <c r="P10" s="11">
        <f t="shared" si="8"/>
        <v>628.39</v>
      </c>
      <c r="Q10" s="5">
        <f t="shared" si="9"/>
        <v>55554.229999999996</v>
      </c>
      <c r="R10" s="12">
        <f t="shared" si="10"/>
        <v>1540</v>
      </c>
      <c r="S10" s="5">
        <f t="shared" si="11"/>
        <v>57094.229999999996</v>
      </c>
    </row>
    <row r="11" spans="1:19" s="22" customFormat="1" ht="23.25" customHeight="1">
      <c r="A11" s="38" t="s">
        <v>38</v>
      </c>
      <c r="B11" s="4" t="s">
        <v>28</v>
      </c>
      <c r="C11" s="5">
        <v>24851.42</v>
      </c>
      <c r="D11" s="5"/>
      <c r="E11" s="5">
        <f t="shared" si="2"/>
        <v>2070.9499999999998</v>
      </c>
      <c r="F11" s="7">
        <f t="shared" si="3"/>
        <v>26922.37</v>
      </c>
      <c r="G11" s="8">
        <v>773.49</v>
      </c>
      <c r="H11" s="8">
        <f t="shared" si="0"/>
        <v>9281.880000000001</v>
      </c>
      <c r="I11" s="8">
        <f>2125.88</f>
        <v>2125.88</v>
      </c>
      <c r="J11" s="9">
        <v>700.12</v>
      </c>
      <c r="K11" s="11">
        <f t="shared" si="1"/>
        <v>39030.25</v>
      </c>
      <c r="L11" s="5">
        <f t="shared" si="4"/>
        <v>9289.2000000000007</v>
      </c>
      <c r="M11" s="5">
        <f t="shared" si="5"/>
        <v>36.299999999999997</v>
      </c>
      <c r="N11" s="5">
        <f t="shared" si="6"/>
        <v>3317.57</v>
      </c>
      <c r="O11" s="5">
        <f t="shared" si="7"/>
        <v>3252.52</v>
      </c>
      <c r="P11" s="11">
        <f t="shared" si="8"/>
        <v>628.39</v>
      </c>
      <c r="Q11" s="5">
        <f t="shared" si="9"/>
        <v>55554.229999999996</v>
      </c>
      <c r="R11" s="12">
        <f t="shared" si="10"/>
        <v>1540</v>
      </c>
      <c r="S11" s="5">
        <f t="shared" si="11"/>
        <v>57094.229999999996</v>
      </c>
    </row>
    <row r="12" spans="1:19" s="22" customFormat="1" ht="23.25" customHeight="1">
      <c r="A12" s="38"/>
      <c r="B12" s="4" t="s">
        <v>29</v>
      </c>
      <c r="C12" s="5">
        <v>22820.11</v>
      </c>
      <c r="D12" s="5"/>
      <c r="E12" s="5">
        <f t="shared" si="2"/>
        <v>1901.68</v>
      </c>
      <c r="F12" s="7">
        <f t="shared" si="3"/>
        <v>24721.79</v>
      </c>
      <c r="G12" s="8">
        <v>659.31</v>
      </c>
      <c r="H12" s="8">
        <f t="shared" si="0"/>
        <v>7911.7199999999993</v>
      </c>
      <c r="I12" s="8">
        <f>1812.11</f>
        <v>1812.11</v>
      </c>
      <c r="J12" s="9">
        <v>700.12</v>
      </c>
      <c r="K12" s="11">
        <f t="shared" si="1"/>
        <v>35145.740000000005</v>
      </c>
      <c r="L12" s="5">
        <f t="shared" si="4"/>
        <v>8364.69</v>
      </c>
      <c r="M12" s="5">
        <f t="shared" si="5"/>
        <v>32.69</v>
      </c>
      <c r="N12" s="5">
        <f t="shared" si="6"/>
        <v>2987.39</v>
      </c>
      <c r="O12" s="5">
        <f t="shared" si="7"/>
        <v>2928.81</v>
      </c>
      <c r="P12" s="11">
        <f t="shared" si="8"/>
        <v>565.85</v>
      </c>
      <c r="Q12" s="5">
        <f t="shared" si="9"/>
        <v>50025.170000000006</v>
      </c>
      <c r="R12" s="12">
        <f t="shared" si="10"/>
        <v>1540</v>
      </c>
      <c r="S12" s="5">
        <f t="shared" si="11"/>
        <v>51565.170000000006</v>
      </c>
    </row>
    <row r="13" spans="1:19" s="22" customFormat="1" ht="23.25" customHeight="1">
      <c r="A13" s="38"/>
      <c r="B13" s="4" t="s">
        <v>35</v>
      </c>
      <c r="C13" s="5">
        <v>20830.62</v>
      </c>
      <c r="D13" s="5">
        <v>117.72</v>
      </c>
      <c r="E13" s="5">
        <f t="shared" si="2"/>
        <v>1745.7</v>
      </c>
      <c r="F13" s="7">
        <f t="shared" si="3"/>
        <v>22694.04</v>
      </c>
      <c r="G13" s="8">
        <v>573.03</v>
      </c>
      <c r="H13" s="8">
        <f t="shared" si="0"/>
        <v>6876.36</v>
      </c>
      <c r="I13" s="8">
        <f>1574.96</f>
        <v>1574.96</v>
      </c>
      <c r="J13" s="9">
        <v>700.12</v>
      </c>
      <c r="K13" s="11">
        <f t="shared" si="1"/>
        <v>31845.48</v>
      </c>
      <c r="L13" s="5">
        <f t="shared" si="4"/>
        <v>7579.22</v>
      </c>
      <c r="M13" s="5">
        <f t="shared" si="5"/>
        <v>29.62</v>
      </c>
      <c r="N13" s="5">
        <f t="shared" si="6"/>
        <v>2706.87</v>
      </c>
      <c r="O13" s="5">
        <f t="shared" si="7"/>
        <v>2653.79</v>
      </c>
      <c r="P13" s="11">
        <f t="shared" si="8"/>
        <v>512.71</v>
      </c>
      <c r="Q13" s="5">
        <f t="shared" si="9"/>
        <v>45327.69</v>
      </c>
      <c r="R13" s="12">
        <f t="shared" si="10"/>
        <v>1540</v>
      </c>
      <c r="S13" s="5">
        <f t="shared" si="11"/>
        <v>46867.69</v>
      </c>
    </row>
    <row r="14" spans="1:19" s="22" customFormat="1" ht="23.25" customHeight="1">
      <c r="A14" s="38" t="s">
        <v>43</v>
      </c>
      <c r="B14" s="4" t="s">
        <v>35</v>
      </c>
      <c r="C14" s="5">
        <v>20830.62</v>
      </c>
      <c r="D14" s="5">
        <v>117.72</v>
      </c>
      <c r="E14" s="5">
        <f t="shared" si="2"/>
        <v>1745.7</v>
      </c>
      <c r="F14" s="7">
        <f t="shared" si="3"/>
        <v>22694.04</v>
      </c>
      <c r="G14" s="8">
        <v>573.03</v>
      </c>
      <c r="H14" s="8">
        <f t="shared" si="0"/>
        <v>6876.36</v>
      </c>
      <c r="I14" s="8">
        <f>1574.96</f>
        <v>1574.96</v>
      </c>
      <c r="J14" s="9">
        <v>700.12</v>
      </c>
      <c r="K14" s="11">
        <f t="shared" si="1"/>
        <v>31845.48</v>
      </c>
      <c r="L14" s="5">
        <f t="shared" si="4"/>
        <v>7579.22</v>
      </c>
      <c r="M14" s="5">
        <f t="shared" si="5"/>
        <v>29.62</v>
      </c>
      <c r="N14" s="5">
        <f t="shared" si="6"/>
        <v>2706.87</v>
      </c>
      <c r="O14" s="5">
        <f t="shared" si="7"/>
        <v>2653.79</v>
      </c>
      <c r="P14" s="11">
        <f t="shared" si="8"/>
        <v>512.71</v>
      </c>
      <c r="Q14" s="5">
        <f t="shared" si="9"/>
        <v>45327.69</v>
      </c>
      <c r="R14" s="12">
        <f t="shared" si="10"/>
        <v>1540</v>
      </c>
      <c r="S14" s="5">
        <f t="shared" si="11"/>
        <v>46867.69</v>
      </c>
    </row>
    <row r="15" spans="1:19" s="22" customFormat="1" ht="23.25" customHeight="1">
      <c r="A15" s="38"/>
      <c r="B15" s="4" t="s">
        <v>36</v>
      </c>
      <c r="C15" s="5">
        <v>19644.12</v>
      </c>
      <c r="D15" s="5">
        <v>171.12</v>
      </c>
      <c r="E15" s="5">
        <f t="shared" si="2"/>
        <v>1651.27</v>
      </c>
      <c r="F15" s="7">
        <f t="shared" si="3"/>
        <v>21466.51</v>
      </c>
      <c r="G15" s="8">
        <v>490.47</v>
      </c>
      <c r="H15" s="8">
        <f t="shared" si="0"/>
        <v>5885.64</v>
      </c>
      <c r="I15" s="8">
        <f>1348.1</f>
        <v>1348.1</v>
      </c>
      <c r="J15" s="9">
        <v>700.12</v>
      </c>
      <c r="K15" s="11">
        <f t="shared" si="1"/>
        <v>29400.369999999995</v>
      </c>
      <c r="L15" s="5">
        <f t="shared" si="4"/>
        <v>6997.29</v>
      </c>
      <c r="M15" s="5">
        <f t="shared" si="5"/>
        <v>27.34</v>
      </c>
      <c r="N15" s="5">
        <f t="shared" si="6"/>
        <v>2499.0300000000002</v>
      </c>
      <c r="O15" s="5">
        <f t="shared" si="7"/>
        <v>2450.0300000000002</v>
      </c>
      <c r="P15" s="11">
        <f t="shared" si="8"/>
        <v>473.35</v>
      </c>
      <c r="Q15" s="5">
        <f t="shared" si="9"/>
        <v>41847.409999999989</v>
      </c>
      <c r="R15" s="12">
        <f t="shared" si="10"/>
        <v>1540</v>
      </c>
      <c r="S15" s="5">
        <f t="shared" si="11"/>
        <v>43387.409999999989</v>
      </c>
    </row>
    <row r="16" spans="1:19" ht="23.25" customHeight="1">
      <c r="B16" s="23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8" ht="58.5" customHeight="1">
      <c r="A17" s="2" t="s">
        <v>1</v>
      </c>
      <c r="B17" s="2" t="s">
        <v>48</v>
      </c>
      <c r="C17" s="3" t="s">
        <v>3</v>
      </c>
      <c r="D17" s="3" t="s">
        <v>5</v>
      </c>
      <c r="E17" s="3" t="s">
        <v>65</v>
      </c>
      <c r="F17" s="3" t="s">
        <v>49</v>
      </c>
      <c r="G17" s="3" t="s">
        <v>67</v>
      </c>
      <c r="H17" s="3" t="s">
        <v>11</v>
      </c>
      <c r="I17" s="3" t="s">
        <v>66</v>
      </c>
      <c r="J17" s="2" t="s">
        <v>13</v>
      </c>
      <c r="K17" s="2" t="s">
        <v>14</v>
      </c>
      <c r="L17" s="2" t="s">
        <v>15</v>
      </c>
      <c r="M17" s="2" t="s">
        <v>16</v>
      </c>
      <c r="N17" s="2" t="s">
        <v>63</v>
      </c>
      <c r="O17" s="3" t="s">
        <v>17</v>
      </c>
      <c r="P17" s="3" t="s">
        <v>18</v>
      </c>
      <c r="Q17" s="3" t="s">
        <v>19</v>
      </c>
      <c r="R17" s="15"/>
    </row>
    <row r="18" spans="1:18" ht="23.25" customHeight="1">
      <c r="A18" s="36" t="s">
        <v>51</v>
      </c>
      <c r="B18" s="24" t="s">
        <v>52</v>
      </c>
      <c r="C18" s="16">
        <v>50715.05</v>
      </c>
      <c r="D18" s="5">
        <f>ROUND((C18)/12,2)</f>
        <v>4226.25</v>
      </c>
      <c r="E18" s="7">
        <f>+C18+D18</f>
        <v>54941.3</v>
      </c>
      <c r="F18" s="16">
        <f t="shared" ref="F18:F24" si="12">2039.05</f>
        <v>2039.05</v>
      </c>
      <c r="G18" s="18">
        <f t="shared" ref="G18:G38" si="13">+E18+F18</f>
        <v>56980.350000000006</v>
      </c>
      <c r="H18" s="19">
        <v>615.25</v>
      </c>
      <c r="I18" s="31">
        <f>+G18+H18</f>
        <v>57595.600000000006</v>
      </c>
      <c r="J18" s="5">
        <f t="shared" ref="J18:J38" si="14">ROUND(I18*23.8%,2)</f>
        <v>13707.75</v>
      </c>
      <c r="K18" s="5">
        <f t="shared" ref="K18:K38" si="15">ROUND(I18*0.093%,2)</f>
        <v>53.56</v>
      </c>
      <c r="L18" s="11">
        <f t="shared" ref="L18:L38" si="16">ROUND(I18*8.5%,2)</f>
        <v>4895.63</v>
      </c>
      <c r="M18" s="5">
        <f t="shared" ref="M18:M38" si="17">ROUND(I18/12,2)</f>
        <v>4799.63</v>
      </c>
      <c r="N18" s="11">
        <f t="shared" ref="N18:N38" si="18">ROUND(I18*1.61%,2)</f>
        <v>927.29</v>
      </c>
      <c r="O18" s="5">
        <f t="shared" ref="O18:O38" si="19">SUM(I18:N18)</f>
        <v>81979.460000000006</v>
      </c>
      <c r="P18" s="12">
        <f>7*220</f>
        <v>1540</v>
      </c>
      <c r="Q18" s="5">
        <f>+O18+P18</f>
        <v>83519.460000000006</v>
      </c>
      <c r="R18" s="15"/>
    </row>
    <row r="19" spans="1:18" ht="23.25" customHeight="1">
      <c r="A19" s="36"/>
      <c r="B19" s="25" t="s">
        <v>53</v>
      </c>
      <c r="C19" s="16">
        <v>55818.22</v>
      </c>
      <c r="D19" s="5">
        <f t="shared" ref="D19:D38" si="20">ROUND((C19)/12,2)</f>
        <v>4651.5200000000004</v>
      </c>
      <c r="E19" s="7">
        <f t="shared" ref="E19:E38" si="21">+C19+D19</f>
        <v>60469.740000000005</v>
      </c>
      <c r="F19" s="16">
        <f t="shared" si="12"/>
        <v>2039.05</v>
      </c>
      <c r="G19" s="18">
        <f t="shared" si="13"/>
        <v>62508.790000000008</v>
      </c>
      <c r="H19" s="19">
        <v>615.25</v>
      </c>
      <c r="I19" s="31">
        <f t="shared" ref="I19:I38" si="22">+G19+H19</f>
        <v>63124.040000000008</v>
      </c>
      <c r="J19" s="5">
        <f t="shared" si="14"/>
        <v>15023.52</v>
      </c>
      <c r="K19" s="5">
        <f t="shared" si="15"/>
        <v>58.71</v>
      </c>
      <c r="L19" s="5">
        <f t="shared" si="16"/>
        <v>5365.54</v>
      </c>
      <c r="M19" s="5">
        <f t="shared" si="17"/>
        <v>5260.34</v>
      </c>
      <c r="N19" s="11">
        <f t="shared" si="18"/>
        <v>1016.3</v>
      </c>
      <c r="O19" s="5">
        <f t="shared" si="19"/>
        <v>89848.450000000012</v>
      </c>
      <c r="P19" s="12">
        <f t="shared" ref="P19:P38" si="23">7*220</f>
        <v>1540</v>
      </c>
      <c r="Q19" s="5">
        <f t="shared" ref="Q19:Q38" si="24">+O19+P19</f>
        <v>91388.450000000012</v>
      </c>
      <c r="R19" s="15"/>
    </row>
    <row r="20" spans="1:18" ht="23.25" customHeight="1">
      <c r="A20" s="36"/>
      <c r="B20" s="25" t="s">
        <v>54</v>
      </c>
      <c r="C20" s="16">
        <v>61134.5</v>
      </c>
      <c r="D20" s="5">
        <f t="shared" si="20"/>
        <v>5094.54</v>
      </c>
      <c r="E20" s="7">
        <f t="shared" si="21"/>
        <v>66229.039999999994</v>
      </c>
      <c r="F20" s="16">
        <f t="shared" si="12"/>
        <v>2039.05</v>
      </c>
      <c r="G20" s="18">
        <f t="shared" si="13"/>
        <v>68268.09</v>
      </c>
      <c r="H20" s="19">
        <v>615.25</v>
      </c>
      <c r="I20" s="31">
        <f t="shared" si="22"/>
        <v>68883.34</v>
      </c>
      <c r="J20" s="5">
        <f t="shared" si="14"/>
        <v>16394.23</v>
      </c>
      <c r="K20" s="5">
        <f t="shared" si="15"/>
        <v>64.06</v>
      </c>
      <c r="L20" s="5">
        <f t="shared" si="16"/>
        <v>5855.08</v>
      </c>
      <c r="M20" s="5">
        <f t="shared" si="17"/>
        <v>5740.28</v>
      </c>
      <c r="N20" s="11">
        <f t="shared" si="18"/>
        <v>1109.02</v>
      </c>
      <c r="O20" s="5">
        <f t="shared" si="19"/>
        <v>98046.01</v>
      </c>
      <c r="P20" s="12">
        <f t="shared" si="23"/>
        <v>1540</v>
      </c>
      <c r="Q20" s="5">
        <f t="shared" si="24"/>
        <v>99586.01</v>
      </c>
      <c r="R20" s="15"/>
    </row>
    <row r="21" spans="1:18" ht="23.25" customHeight="1">
      <c r="A21" s="36"/>
      <c r="B21" s="25" t="s">
        <v>55</v>
      </c>
      <c r="C21" s="16">
        <v>66404.820000000007</v>
      </c>
      <c r="D21" s="5">
        <f t="shared" si="20"/>
        <v>5533.74</v>
      </c>
      <c r="E21" s="7">
        <f t="shared" si="21"/>
        <v>71938.560000000012</v>
      </c>
      <c r="F21" s="16">
        <f t="shared" si="12"/>
        <v>2039.05</v>
      </c>
      <c r="G21" s="18">
        <f t="shared" si="13"/>
        <v>73977.610000000015</v>
      </c>
      <c r="H21" s="19">
        <v>615.25</v>
      </c>
      <c r="I21" s="31">
        <f t="shared" si="22"/>
        <v>74592.860000000015</v>
      </c>
      <c r="J21" s="5">
        <f t="shared" si="14"/>
        <v>17753.099999999999</v>
      </c>
      <c r="K21" s="5">
        <f t="shared" si="15"/>
        <v>69.37</v>
      </c>
      <c r="L21" s="5">
        <f t="shared" si="16"/>
        <v>6340.39</v>
      </c>
      <c r="M21" s="5">
        <f t="shared" si="17"/>
        <v>6216.07</v>
      </c>
      <c r="N21" s="11">
        <f t="shared" si="18"/>
        <v>1200.95</v>
      </c>
      <c r="O21" s="5">
        <f t="shared" si="19"/>
        <v>106172.74</v>
      </c>
      <c r="P21" s="12">
        <f t="shared" si="23"/>
        <v>1540</v>
      </c>
      <c r="Q21" s="5">
        <f t="shared" si="24"/>
        <v>107712.74</v>
      </c>
      <c r="R21" s="15"/>
    </row>
    <row r="22" spans="1:18" ht="23.25" customHeight="1">
      <c r="A22" s="36"/>
      <c r="B22" s="25" t="s">
        <v>56</v>
      </c>
      <c r="C22" s="16">
        <v>76050.28</v>
      </c>
      <c r="D22" s="5">
        <f t="shared" si="20"/>
        <v>6337.52</v>
      </c>
      <c r="E22" s="7">
        <f t="shared" si="21"/>
        <v>82387.8</v>
      </c>
      <c r="F22" s="16">
        <f t="shared" si="12"/>
        <v>2039.05</v>
      </c>
      <c r="G22" s="18">
        <f t="shared" si="13"/>
        <v>84426.85</v>
      </c>
      <c r="H22" s="19">
        <v>615.25</v>
      </c>
      <c r="I22" s="31">
        <f t="shared" si="22"/>
        <v>85042.1</v>
      </c>
      <c r="J22" s="5">
        <f t="shared" si="14"/>
        <v>20240.02</v>
      </c>
      <c r="K22" s="5">
        <f t="shared" si="15"/>
        <v>79.09</v>
      </c>
      <c r="L22" s="5">
        <f t="shared" si="16"/>
        <v>7228.58</v>
      </c>
      <c r="M22" s="5">
        <f t="shared" si="17"/>
        <v>7086.84</v>
      </c>
      <c r="N22" s="11">
        <f t="shared" si="18"/>
        <v>1369.18</v>
      </c>
      <c r="O22" s="5">
        <f t="shared" si="19"/>
        <v>121045.81</v>
      </c>
      <c r="P22" s="12">
        <f t="shared" si="23"/>
        <v>1540</v>
      </c>
      <c r="Q22" s="5">
        <f t="shared" si="24"/>
        <v>122585.81</v>
      </c>
      <c r="R22" s="15"/>
    </row>
    <row r="23" spans="1:18" ht="23.25" customHeight="1">
      <c r="A23" s="36"/>
      <c r="B23" s="25" t="s">
        <v>57</v>
      </c>
      <c r="C23" s="16">
        <v>83330.149999999994</v>
      </c>
      <c r="D23" s="5">
        <f t="shared" si="20"/>
        <v>6944.18</v>
      </c>
      <c r="E23" s="7">
        <f t="shared" si="21"/>
        <v>90274.329999999987</v>
      </c>
      <c r="F23" s="16">
        <f t="shared" si="12"/>
        <v>2039.05</v>
      </c>
      <c r="G23" s="18">
        <f t="shared" si="13"/>
        <v>92313.37999999999</v>
      </c>
      <c r="H23" s="19">
        <v>615.25</v>
      </c>
      <c r="I23" s="31">
        <f t="shared" si="22"/>
        <v>92928.62999999999</v>
      </c>
      <c r="J23" s="5">
        <f t="shared" si="14"/>
        <v>22117.01</v>
      </c>
      <c r="K23" s="5">
        <f t="shared" si="15"/>
        <v>86.42</v>
      </c>
      <c r="L23" s="5">
        <f t="shared" si="16"/>
        <v>7898.93</v>
      </c>
      <c r="M23" s="5">
        <f t="shared" si="17"/>
        <v>7744.05</v>
      </c>
      <c r="N23" s="11">
        <f t="shared" si="18"/>
        <v>1496.15</v>
      </c>
      <c r="O23" s="5">
        <f t="shared" si="19"/>
        <v>132271.19</v>
      </c>
      <c r="P23" s="12">
        <f t="shared" si="23"/>
        <v>1540</v>
      </c>
      <c r="Q23" s="5">
        <f t="shared" si="24"/>
        <v>133811.19</v>
      </c>
      <c r="R23" s="15"/>
    </row>
    <row r="24" spans="1:18" ht="23.25" customHeight="1">
      <c r="A24" s="36"/>
      <c r="B24" s="25" t="s">
        <v>58</v>
      </c>
      <c r="C24" s="16">
        <v>92770.62</v>
      </c>
      <c r="D24" s="5">
        <f t="shared" si="20"/>
        <v>7730.89</v>
      </c>
      <c r="E24" s="7">
        <f t="shared" si="21"/>
        <v>100501.51</v>
      </c>
      <c r="F24" s="16">
        <f t="shared" si="12"/>
        <v>2039.05</v>
      </c>
      <c r="G24" s="18">
        <f t="shared" si="13"/>
        <v>102540.56</v>
      </c>
      <c r="H24" s="19">
        <v>615.25</v>
      </c>
      <c r="I24" s="31">
        <f t="shared" si="22"/>
        <v>103155.81</v>
      </c>
      <c r="J24" s="5">
        <f t="shared" si="14"/>
        <v>24551.08</v>
      </c>
      <c r="K24" s="5">
        <f t="shared" si="15"/>
        <v>95.93</v>
      </c>
      <c r="L24" s="5">
        <f t="shared" si="16"/>
        <v>8768.24</v>
      </c>
      <c r="M24" s="5">
        <f t="shared" si="17"/>
        <v>8596.32</v>
      </c>
      <c r="N24" s="11">
        <f t="shared" si="18"/>
        <v>1660.81</v>
      </c>
      <c r="O24" s="5">
        <f t="shared" si="19"/>
        <v>146828.19</v>
      </c>
      <c r="P24" s="12">
        <f t="shared" si="23"/>
        <v>1540</v>
      </c>
      <c r="Q24" s="5">
        <f t="shared" si="24"/>
        <v>148368.19</v>
      </c>
      <c r="R24" s="15"/>
    </row>
    <row r="25" spans="1:18" ht="23.25" customHeight="1">
      <c r="A25" s="36" t="s">
        <v>59</v>
      </c>
      <c r="B25" s="24" t="s">
        <v>52</v>
      </c>
      <c r="C25" s="16">
        <v>39325.17</v>
      </c>
      <c r="D25" s="5">
        <f t="shared" si="20"/>
        <v>3277.1</v>
      </c>
      <c r="E25" s="7">
        <f t="shared" si="21"/>
        <v>42602.27</v>
      </c>
      <c r="F25" s="16">
        <f t="shared" ref="F25:F31" si="25">1694.68</f>
        <v>1694.68</v>
      </c>
      <c r="G25" s="18">
        <f t="shared" si="13"/>
        <v>44296.95</v>
      </c>
      <c r="H25" s="19">
        <v>615.25</v>
      </c>
      <c r="I25" s="31">
        <f t="shared" si="22"/>
        <v>44912.2</v>
      </c>
      <c r="J25" s="5">
        <f t="shared" si="14"/>
        <v>10689.1</v>
      </c>
      <c r="K25" s="5">
        <f t="shared" si="15"/>
        <v>41.77</v>
      </c>
      <c r="L25" s="5">
        <f t="shared" si="16"/>
        <v>3817.54</v>
      </c>
      <c r="M25" s="5">
        <f t="shared" si="17"/>
        <v>3742.68</v>
      </c>
      <c r="N25" s="11">
        <f t="shared" si="18"/>
        <v>723.09</v>
      </c>
      <c r="O25" s="5">
        <f t="shared" si="19"/>
        <v>63926.37999999999</v>
      </c>
      <c r="P25" s="12">
        <f t="shared" si="23"/>
        <v>1540</v>
      </c>
      <c r="Q25" s="5">
        <f t="shared" si="24"/>
        <v>65466.37999999999</v>
      </c>
      <c r="R25" s="15"/>
    </row>
    <row r="26" spans="1:18" ht="23.25" customHeight="1">
      <c r="A26" s="36"/>
      <c r="B26" s="25" t="s">
        <v>53</v>
      </c>
      <c r="C26" s="16">
        <v>42946.99</v>
      </c>
      <c r="D26" s="5">
        <f t="shared" si="20"/>
        <v>3578.92</v>
      </c>
      <c r="E26" s="7">
        <f t="shared" si="21"/>
        <v>46525.909999999996</v>
      </c>
      <c r="F26" s="16">
        <f t="shared" si="25"/>
        <v>1694.68</v>
      </c>
      <c r="G26" s="18">
        <f t="shared" si="13"/>
        <v>48220.59</v>
      </c>
      <c r="H26" s="19">
        <v>615.25</v>
      </c>
      <c r="I26" s="31">
        <f t="shared" si="22"/>
        <v>48835.839999999997</v>
      </c>
      <c r="J26" s="5">
        <f t="shared" si="14"/>
        <v>11622.93</v>
      </c>
      <c r="K26" s="5">
        <f t="shared" si="15"/>
        <v>45.42</v>
      </c>
      <c r="L26" s="5">
        <f t="shared" si="16"/>
        <v>4151.05</v>
      </c>
      <c r="M26" s="5">
        <f t="shared" si="17"/>
        <v>4069.65</v>
      </c>
      <c r="N26" s="11">
        <f t="shared" si="18"/>
        <v>786.26</v>
      </c>
      <c r="O26" s="5">
        <f t="shared" si="19"/>
        <v>69511.149999999994</v>
      </c>
      <c r="P26" s="12">
        <f t="shared" si="23"/>
        <v>1540</v>
      </c>
      <c r="Q26" s="5">
        <f t="shared" si="24"/>
        <v>71051.149999999994</v>
      </c>
      <c r="R26" s="15"/>
    </row>
    <row r="27" spans="1:18" ht="23.25" customHeight="1">
      <c r="A27" s="36"/>
      <c r="B27" s="25" t="s">
        <v>54</v>
      </c>
      <c r="C27" s="16">
        <v>46723.34</v>
      </c>
      <c r="D27" s="5">
        <f t="shared" si="20"/>
        <v>3893.61</v>
      </c>
      <c r="E27" s="7">
        <f t="shared" si="21"/>
        <v>50616.95</v>
      </c>
      <c r="F27" s="16">
        <f t="shared" si="25"/>
        <v>1694.68</v>
      </c>
      <c r="G27" s="18">
        <f t="shared" si="13"/>
        <v>52311.63</v>
      </c>
      <c r="H27" s="19">
        <v>615.25</v>
      </c>
      <c r="I27" s="31">
        <f t="shared" si="22"/>
        <v>52926.879999999997</v>
      </c>
      <c r="J27" s="5">
        <f t="shared" si="14"/>
        <v>12596.6</v>
      </c>
      <c r="K27" s="5">
        <f t="shared" si="15"/>
        <v>49.22</v>
      </c>
      <c r="L27" s="5">
        <f t="shared" si="16"/>
        <v>4498.78</v>
      </c>
      <c r="M27" s="5">
        <f t="shared" si="17"/>
        <v>4410.57</v>
      </c>
      <c r="N27" s="11">
        <f t="shared" si="18"/>
        <v>852.12</v>
      </c>
      <c r="O27" s="5">
        <f t="shared" si="19"/>
        <v>75334.169999999984</v>
      </c>
      <c r="P27" s="12">
        <f t="shared" si="23"/>
        <v>1540</v>
      </c>
      <c r="Q27" s="5">
        <f t="shared" si="24"/>
        <v>76874.169999999984</v>
      </c>
      <c r="R27" s="15"/>
    </row>
    <row r="28" spans="1:18" ht="23.25" customHeight="1">
      <c r="A28" s="36"/>
      <c r="B28" s="25" t="s">
        <v>55</v>
      </c>
      <c r="C28" s="16">
        <v>50492.45</v>
      </c>
      <c r="D28" s="5">
        <f t="shared" si="20"/>
        <v>4207.7</v>
      </c>
      <c r="E28" s="7">
        <f t="shared" si="21"/>
        <v>54700.149999999994</v>
      </c>
      <c r="F28" s="16">
        <f t="shared" si="25"/>
        <v>1694.68</v>
      </c>
      <c r="G28" s="18">
        <f t="shared" si="13"/>
        <v>56394.829999999994</v>
      </c>
      <c r="H28" s="19">
        <v>615.25</v>
      </c>
      <c r="I28" s="31">
        <f t="shared" si="22"/>
        <v>57010.079999999994</v>
      </c>
      <c r="J28" s="5">
        <f t="shared" si="14"/>
        <v>13568.4</v>
      </c>
      <c r="K28" s="5">
        <f t="shared" si="15"/>
        <v>53.02</v>
      </c>
      <c r="L28" s="5">
        <f t="shared" si="16"/>
        <v>4845.8599999999997</v>
      </c>
      <c r="M28" s="5">
        <f t="shared" si="17"/>
        <v>4750.84</v>
      </c>
      <c r="N28" s="11">
        <f t="shared" si="18"/>
        <v>917.86</v>
      </c>
      <c r="O28" s="5">
        <f t="shared" si="19"/>
        <v>81146.06</v>
      </c>
      <c r="P28" s="12">
        <f t="shared" si="23"/>
        <v>1540</v>
      </c>
      <c r="Q28" s="5">
        <f t="shared" si="24"/>
        <v>82686.06</v>
      </c>
      <c r="R28" s="15"/>
    </row>
    <row r="29" spans="1:18" ht="23.25" customHeight="1">
      <c r="A29" s="36"/>
      <c r="B29" s="25" t="s">
        <v>56</v>
      </c>
      <c r="C29" s="16">
        <v>56846.76</v>
      </c>
      <c r="D29" s="5">
        <f t="shared" si="20"/>
        <v>4737.2299999999996</v>
      </c>
      <c r="E29" s="7">
        <f t="shared" si="21"/>
        <v>61583.990000000005</v>
      </c>
      <c r="F29" s="16">
        <f t="shared" si="25"/>
        <v>1694.68</v>
      </c>
      <c r="G29" s="18">
        <f t="shared" si="13"/>
        <v>63278.670000000006</v>
      </c>
      <c r="H29" s="19">
        <v>615.25</v>
      </c>
      <c r="I29" s="31">
        <f t="shared" si="22"/>
        <v>63893.920000000006</v>
      </c>
      <c r="J29" s="5">
        <f t="shared" si="14"/>
        <v>15206.75</v>
      </c>
      <c r="K29" s="5">
        <f t="shared" si="15"/>
        <v>59.42</v>
      </c>
      <c r="L29" s="5">
        <f t="shared" si="16"/>
        <v>5430.98</v>
      </c>
      <c r="M29" s="5">
        <f t="shared" si="17"/>
        <v>5324.49</v>
      </c>
      <c r="N29" s="11">
        <f t="shared" si="18"/>
        <v>1028.69</v>
      </c>
      <c r="O29" s="5">
        <f t="shared" si="19"/>
        <v>90944.250000000015</v>
      </c>
      <c r="P29" s="12">
        <f t="shared" si="23"/>
        <v>1540</v>
      </c>
      <c r="Q29" s="5">
        <f t="shared" si="24"/>
        <v>92484.250000000015</v>
      </c>
      <c r="R29" s="15"/>
    </row>
    <row r="30" spans="1:18" ht="23.25" customHeight="1">
      <c r="A30" s="36"/>
      <c r="B30" s="25" t="s">
        <v>57</v>
      </c>
      <c r="C30" s="16">
        <v>62096.97</v>
      </c>
      <c r="D30" s="5">
        <f t="shared" si="20"/>
        <v>5174.75</v>
      </c>
      <c r="E30" s="7">
        <f t="shared" si="21"/>
        <v>67271.72</v>
      </c>
      <c r="F30" s="16">
        <f t="shared" si="25"/>
        <v>1694.68</v>
      </c>
      <c r="G30" s="18">
        <f t="shared" si="13"/>
        <v>68966.399999999994</v>
      </c>
      <c r="H30" s="19">
        <v>615.25</v>
      </c>
      <c r="I30" s="31">
        <f t="shared" si="22"/>
        <v>69581.649999999994</v>
      </c>
      <c r="J30" s="5">
        <f t="shared" si="14"/>
        <v>16560.43</v>
      </c>
      <c r="K30" s="5">
        <f t="shared" si="15"/>
        <v>64.709999999999994</v>
      </c>
      <c r="L30" s="5">
        <f t="shared" si="16"/>
        <v>5914.44</v>
      </c>
      <c r="M30" s="5">
        <f t="shared" si="17"/>
        <v>5798.47</v>
      </c>
      <c r="N30" s="11">
        <f t="shared" si="18"/>
        <v>1120.26</v>
      </c>
      <c r="O30" s="5">
        <f t="shared" si="19"/>
        <v>99039.959999999992</v>
      </c>
      <c r="P30" s="12">
        <f t="shared" si="23"/>
        <v>1540</v>
      </c>
      <c r="Q30" s="5">
        <f t="shared" si="24"/>
        <v>100579.95999999999</v>
      </c>
      <c r="R30" s="15"/>
    </row>
    <row r="31" spans="1:18" ht="23.25" customHeight="1">
      <c r="A31" s="36"/>
      <c r="B31" s="25" t="s">
        <v>58</v>
      </c>
      <c r="C31" s="16">
        <v>68819.33</v>
      </c>
      <c r="D31" s="5">
        <f t="shared" si="20"/>
        <v>5734.94</v>
      </c>
      <c r="E31" s="7">
        <f t="shared" si="21"/>
        <v>74554.27</v>
      </c>
      <c r="F31" s="16">
        <f t="shared" si="25"/>
        <v>1694.68</v>
      </c>
      <c r="G31" s="18">
        <f t="shared" si="13"/>
        <v>76248.95</v>
      </c>
      <c r="H31" s="19">
        <v>615.25</v>
      </c>
      <c r="I31" s="31">
        <f t="shared" si="22"/>
        <v>76864.2</v>
      </c>
      <c r="J31" s="5">
        <f t="shared" si="14"/>
        <v>18293.68</v>
      </c>
      <c r="K31" s="5">
        <f t="shared" si="15"/>
        <v>71.48</v>
      </c>
      <c r="L31" s="5">
        <f t="shared" si="16"/>
        <v>6533.46</v>
      </c>
      <c r="M31" s="5">
        <f t="shared" si="17"/>
        <v>6405.35</v>
      </c>
      <c r="N31" s="11">
        <f t="shared" si="18"/>
        <v>1237.51</v>
      </c>
      <c r="O31" s="5">
        <f t="shared" si="19"/>
        <v>109405.68000000001</v>
      </c>
      <c r="P31" s="12">
        <f t="shared" si="23"/>
        <v>1540</v>
      </c>
      <c r="Q31" s="5">
        <f t="shared" si="24"/>
        <v>110945.68000000001</v>
      </c>
      <c r="R31" s="15"/>
    </row>
    <row r="32" spans="1:18" ht="23.25" customHeight="1">
      <c r="A32" s="36" t="s">
        <v>60</v>
      </c>
      <c r="B32" s="24" t="s">
        <v>52</v>
      </c>
      <c r="C32" s="16">
        <v>31046.37</v>
      </c>
      <c r="D32" s="5">
        <f t="shared" si="20"/>
        <v>2587.1999999999998</v>
      </c>
      <c r="E32" s="7">
        <f t="shared" si="21"/>
        <v>33633.57</v>
      </c>
      <c r="F32" s="16">
        <f t="shared" ref="F32:F38" si="26">1456.78</f>
        <v>1456.78</v>
      </c>
      <c r="G32" s="18">
        <f t="shared" si="13"/>
        <v>35090.35</v>
      </c>
      <c r="H32" s="19">
        <v>615.25</v>
      </c>
      <c r="I32" s="31">
        <f t="shared" si="22"/>
        <v>35705.599999999999</v>
      </c>
      <c r="J32" s="5">
        <f t="shared" si="14"/>
        <v>8497.93</v>
      </c>
      <c r="K32" s="5">
        <f t="shared" si="15"/>
        <v>33.21</v>
      </c>
      <c r="L32" s="5">
        <f t="shared" si="16"/>
        <v>3034.98</v>
      </c>
      <c r="M32" s="5">
        <f t="shared" si="17"/>
        <v>2975.47</v>
      </c>
      <c r="N32" s="11">
        <f t="shared" si="18"/>
        <v>574.86</v>
      </c>
      <c r="O32" s="5">
        <f t="shared" si="19"/>
        <v>50822.05</v>
      </c>
      <c r="P32" s="12">
        <f t="shared" si="23"/>
        <v>1540</v>
      </c>
      <c r="Q32" s="5">
        <f t="shared" si="24"/>
        <v>52362.05</v>
      </c>
      <c r="R32" s="15"/>
    </row>
    <row r="33" spans="1:19" ht="23.25" customHeight="1">
      <c r="A33" s="36"/>
      <c r="B33" s="25" t="s">
        <v>53</v>
      </c>
      <c r="C33" s="16">
        <v>33511.78</v>
      </c>
      <c r="D33" s="5">
        <f t="shared" si="20"/>
        <v>2792.65</v>
      </c>
      <c r="E33" s="7">
        <f t="shared" si="21"/>
        <v>36304.43</v>
      </c>
      <c r="F33" s="16">
        <f t="shared" si="26"/>
        <v>1456.78</v>
      </c>
      <c r="G33" s="18">
        <f t="shared" si="13"/>
        <v>37761.21</v>
      </c>
      <c r="H33" s="19">
        <v>615.25</v>
      </c>
      <c r="I33" s="31">
        <f t="shared" si="22"/>
        <v>38376.46</v>
      </c>
      <c r="J33" s="5">
        <f t="shared" si="14"/>
        <v>9133.6</v>
      </c>
      <c r="K33" s="5">
        <f t="shared" si="15"/>
        <v>35.69</v>
      </c>
      <c r="L33" s="5">
        <f t="shared" si="16"/>
        <v>3262</v>
      </c>
      <c r="M33" s="5">
        <f t="shared" si="17"/>
        <v>3198.04</v>
      </c>
      <c r="N33" s="11">
        <f t="shared" si="18"/>
        <v>617.86</v>
      </c>
      <c r="O33" s="5">
        <f t="shared" si="19"/>
        <v>54623.65</v>
      </c>
      <c r="P33" s="12">
        <f t="shared" si="23"/>
        <v>1540</v>
      </c>
      <c r="Q33" s="5">
        <f t="shared" si="24"/>
        <v>56163.65</v>
      </c>
      <c r="R33" s="15"/>
    </row>
    <row r="34" spans="1:19" ht="23.25" customHeight="1">
      <c r="A34" s="36"/>
      <c r="B34" s="25" t="s">
        <v>54</v>
      </c>
      <c r="C34" s="16">
        <v>36055.129999999997</v>
      </c>
      <c r="D34" s="5">
        <f t="shared" si="20"/>
        <v>3004.59</v>
      </c>
      <c r="E34" s="7">
        <f t="shared" si="21"/>
        <v>39059.72</v>
      </c>
      <c r="F34" s="16">
        <f t="shared" si="26"/>
        <v>1456.78</v>
      </c>
      <c r="G34" s="18">
        <f t="shared" si="13"/>
        <v>40516.5</v>
      </c>
      <c r="H34" s="19">
        <v>615.25</v>
      </c>
      <c r="I34" s="31">
        <f t="shared" si="22"/>
        <v>41131.75</v>
      </c>
      <c r="J34" s="5">
        <f t="shared" si="14"/>
        <v>9789.36</v>
      </c>
      <c r="K34" s="5">
        <f t="shared" si="15"/>
        <v>38.25</v>
      </c>
      <c r="L34" s="5">
        <f t="shared" si="16"/>
        <v>3496.2</v>
      </c>
      <c r="M34" s="5">
        <f t="shared" si="17"/>
        <v>3427.65</v>
      </c>
      <c r="N34" s="11">
        <f t="shared" si="18"/>
        <v>662.22</v>
      </c>
      <c r="O34" s="5">
        <f t="shared" si="19"/>
        <v>58545.43</v>
      </c>
      <c r="P34" s="12">
        <f t="shared" si="23"/>
        <v>1540</v>
      </c>
      <c r="Q34" s="5">
        <f t="shared" si="24"/>
        <v>60085.43</v>
      </c>
      <c r="R34" s="15"/>
    </row>
    <row r="35" spans="1:19" ht="23.25" customHeight="1">
      <c r="A35" s="36"/>
      <c r="B35" s="25" t="s">
        <v>55</v>
      </c>
      <c r="C35" s="16">
        <v>38678.089999999997</v>
      </c>
      <c r="D35" s="5">
        <f t="shared" si="20"/>
        <v>3223.17</v>
      </c>
      <c r="E35" s="7">
        <f t="shared" si="21"/>
        <v>41901.259999999995</v>
      </c>
      <c r="F35" s="16">
        <f t="shared" si="26"/>
        <v>1456.78</v>
      </c>
      <c r="G35" s="18">
        <f t="shared" si="13"/>
        <v>43358.039999999994</v>
      </c>
      <c r="H35" s="19">
        <v>615.25</v>
      </c>
      <c r="I35" s="31">
        <f t="shared" si="22"/>
        <v>43973.289999999994</v>
      </c>
      <c r="J35" s="5">
        <f t="shared" si="14"/>
        <v>10465.64</v>
      </c>
      <c r="K35" s="5">
        <f t="shared" si="15"/>
        <v>40.9</v>
      </c>
      <c r="L35" s="5">
        <f t="shared" si="16"/>
        <v>3737.73</v>
      </c>
      <c r="M35" s="5">
        <f t="shared" si="17"/>
        <v>3664.44</v>
      </c>
      <c r="N35" s="11">
        <f t="shared" si="18"/>
        <v>707.97</v>
      </c>
      <c r="O35" s="5">
        <f t="shared" si="19"/>
        <v>62589.97</v>
      </c>
      <c r="P35" s="12">
        <f t="shared" si="23"/>
        <v>1540</v>
      </c>
      <c r="Q35" s="5">
        <f t="shared" si="24"/>
        <v>64129.97</v>
      </c>
      <c r="R35" s="15"/>
    </row>
    <row r="36" spans="1:19" ht="23.25" customHeight="1">
      <c r="A36" s="36"/>
      <c r="B36" s="25" t="s">
        <v>56</v>
      </c>
      <c r="C36" s="16">
        <v>43336.85</v>
      </c>
      <c r="D36" s="5">
        <f t="shared" si="20"/>
        <v>3611.4</v>
      </c>
      <c r="E36" s="7">
        <f t="shared" si="21"/>
        <v>46948.25</v>
      </c>
      <c r="F36" s="16">
        <f t="shared" si="26"/>
        <v>1456.78</v>
      </c>
      <c r="G36" s="18">
        <f t="shared" si="13"/>
        <v>48405.03</v>
      </c>
      <c r="H36" s="19">
        <v>615.25</v>
      </c>
      <c r="I36" s="31">
        <f t="shared" si="22"/>
        <v>49020.28</v>
      </c>
      <c r="J36" s="5">
        <f t="shared" si="14"/>
        <v>11666.83</v>
      </c>
      <c r="K36" s="5">
        <f t="shared" si="15"/>
        <v>45.59</v>
      </c>
      <c r="L36" s="5">
        <f t="shared" si="16"/>
        <v>4166.72</v>
      </c>
      <c r="M36" s="5">
        <f t="shared" si="17"/>
        <v>4085.02</v>
      </c>
      <c r="N36" s="11">
        <f t="shared" si="18"/>
        <v>789.23</v>
      </c>
      <c r="O36" s="5">
        <f t="shared" si="19"/>
        <v>69773.67</v>
      </c>
      <c r="P36" s="12">
        <f t="shared" si="23"/>
        <v>1540</v>
      </c>
      <c r="Q36" s="5">
        <f t="shared" si="24"/>
        <v>71313.67</v>
      </c>
      <c r="R36" s="15"/>
    </row>
    <row r="37" spans="1:19" ht="23.25" customHeight="1">
      <c r="A37" s="36"/>
      <c r="B37" s="25" t="s">
        <v>57</v>
      </c>
      <c r="C37" s="16">
        <v>47087.71</v>
      </c>
      <c r="D37" s="5">
        <f t="shared" si="20"/>
        <v>3923.98</v>
      </c>
      <c r="E37" s="7">
        <f t="shared" si="21"/>
        <v>51011.69</v>
      </c>
      <c r="F37" s="16">
        <f t="shared" si="26"/>
        <v>1456.78</v>
      </c>
      <c r="G37" s="18">
        <f t="shared" si="13"/>
        <v>52468.47</v>
      </c>
      <c r="H37" s="19">
        <v>615.25</v>
      </c>
      <c r="I37" s="31">
        <f t="shared" si="22"/>
        <v>53083.72</v>
      </c>
      <c r="J37" s="5">
        <f t="shared" si="14"/>
        <v>12633.93</v>
      </c>
      <c r="K37" s="5">
        <f t="shared" si="15"/>
        <v>49.37</v>
      </c>
      <c r="L37" s="5">
        <f t="shared" si="16"/>
        <v>4512.12</v>
      </c>
      <c r="M37" s="5">
        <f t="shared" si="17"/>
        <v>4423.6400000000003</v>
      </c>
      <c r="N37" s="11">
        <f t="shared" si="18"/>
        <v>854.65</v>
      </c>
      <c r="O37" s="5">
        <f t="shared" si="19"/>
        <v>75557.429999999978</v>
      </c>
      <c r="P37" s="12">
        <f t="shared" si="23"/>
        <v>1540</v>
      </c>
      <c r="Q37" s="5">
        <f t="shared" si="24"/>
        <v>77097.429999999978</v>
      </c>
      <c r="R37" s="15"/>
    </row>
    <row r="38" spans="1:19" ht="23.25" customHeight="1">
      <c r="A38" s="36"/>
      <c r="B38" s="25" t="s">
        <v>58</v>
      </c>
      <c r="C38" s="16">
        <v>51878.75</v>
      </c>
      <c r="D38" s="5">
        <f t="shared" si="20"/>
        <v>4323.2299999999996</v>
      </c>
      <c r="E38" s="7">
        <f t="shared" si="21"/>
        <v>56201.979999999996</v>
      </c>
      <c r="F38" s="16">
        <f t="shared" si="26"/>
        <v>1456.78</v>
      </c>
      <c r="G38" s="18">
        <f t="shared" si="13"/>
        <v>57658.759999999995</v>
      </c>
      <c r="H38" s="19">
        <v>615.25</v>
      </c>
      <c r="I38" s="31">
        <f t="shared" si="22"/>
        <v>58274.009999999995</v>
      </c>
      <c r="J38" s="5">
        <f t="shared" si="14"/>
        <v>13869.21</v>
      </c>
      <c r="K38" s="5">
        <f t="shared" si="15"/>
        <v>54.19</v>
      </c>
      <c r="L38" s="5">
        <f t="shared" si="16"/>
        <v>4953.29</v>
      </c>
      <c r="M38" s="5">
        <f t="shared" si="17"/>
        <v>4856.17</v>
      </c>
      <c r="N38" s="11">
        <f t="shared" si="18"/>
        <v>938.21</v>
      </c>
      <c r="O38" s="5">
        <f t="shared" si="19"/>
        <v>82945.08</v>
      </c>
      <c r="P38" s="12">
        <f t="shared" si="23"/>
        <v>1540</v>
      </c>
      <c r="Q38" s="5">
        <f t="shared" si="24"/>
        <v>84485.08</v>
      </c>
      <c r="R38" s="15"/>
    </row>
    <row r="39" spans="1:19" ht="18.75" customHeight="1"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P39" s="15"/>
      <c r="Q39" s="15"/>
      <c r="R39" s="15"/>
      <c r="S39" s="15"/>
    </row>
    <row r="40" spans="1:19" ht="18.75" customHeight="1">
      <c r="C40" s="15"/>
      <c r="D40" s="15"/>
      <c r="E40" s="15"/>
      <c r="F40" s="15"/>
      <c r="G40" s="15"/>
      <c r="H40" s="15"/>
      <c r="I40" s="15"/>
      <c r="J40" s="15"/>
      <c r="N40" s="15"/>
      <c r="P40" s="15"/>
      <c r="Q40" s="15"/>
      <c r="R40" s="15"/>
      <c r="S40" s="15"/>
    </row>
  </sheetData>
  <autoFilter ref="A2:W15" xr:uid="{00000000-0009-0000-0000-000003000000}"/>
  <mergeCells count="9">
    <mergeCell ref="A18:A24"/>
    <mergeCell ref="A25:A31"/>
    <mergeCell ref="A32:A38"/>
    <mergeCell ref="A1:S1"/>
    <mergeCell ref="A3:A5"/>
    <mergeCell ref="A6:A8"/>
    <mergeCell ref="A9:A10"/>
    <mergeCell ref="A11:A13"/>
    <mergeCell ref="A14:A15"/>
  </mergeCells>
  <pageMargins left="0.25" right="0.25" top="0.75" bottom="0.75" header="0.3" footer="0.3"/>
  <pageSetup paperSize="8" scale="65" firstPageNumber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S62"/>
  <sheetViews>
    <sheetView topLeftCell="B34" zoomScale="90" workbookViewId="0">
      <selection activeCell="J3" sqref="J3"/>
    </sheetView>
  </sheetViews>
  <sheetFormatPr defaultColWidth="12.5703125" defaultRowHeight="18.75" customHeight="1"/>
  <cols>
    <col min="1" max="1" width="15.5703125" style="23" customWidth="1"/>
    <col min="2" max="2" width="20.7109375" style="20" bestFit="1" customWidth="1"/>
    <col min="3" max="3" width="20.5703125" style="20" bestFit="1" customWidth="1"/>
    <col min="4" max="4" width="17" style="20" customWidth="1"/>
    <col min="5" max="5" width="17.140625" style="20" customWidth="1"/>
    <col min="6" max="6" width="14" style="20" customWidth="1"/>
    <col min="7" max="7" width="20.42578125" style="20" customWidth="1"/>
    <col min="8" max="8" width="13.7109375" style="20" customWidth="1"/>
    <col min="9" max="9" width="17.5703125" style="20" customWidth="1"/>
    <col min="10" max="10" width="19.28515625" style="20" customWidth="1"/>
    <col min="11" max="11" width="22.85546875" style="20" customWidth="1"/>
    <col min="12" max="12" width="17.7109375" style="26" customWidth="1"/>
    <col min="13" max="13" width="20.140625" style="26" customWidth="1"/>
    <col min="14" max="14" width="24.42578125" style="15" customWidth="1"/>
    <col min="15" max="15" width="18.5703125" style="26" customWidth="1"/>
    <col min="16" max="16" width="20.42578125" style="20" customWidth="1"/>
    <col min="17" max="17" width="13.85546875" style="20" customWidth="1"/>
    <col min="18" max="18" width="15.85546875" style="20" customWidth="1"/>
    <col min="19" max="19" width="13.85546875" style="20" customWidth="1"/>
    <col min="20" max="16384" width="12.5703125" style="20"/>
  </cols>
  <sheetData>
    <row r="1" spans="1:19" ht="23.25" customHeight="1">
      <c r="A1" s="37" t="s">
        <v>68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19" s="21" customFormat="1" ht="50.25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69</v>
      </c>
      <c r="H2" s="2" t="s">
        <v>8</v>
      </c>
      <c r="I2" s="2" t="s">
        <v>9</v>
      </c>
      <c r="J2" s="2" t="s">
        <v>10</v>
      </c>
      <c r="K2" s="2" t="s">
        <v>11</v>
      </c>
      <c r="L2" s="3" t="s">
        <v>70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3" t="s">
        <v>18</v>
      </c>
      <c r="S2" s="2" t="s">
        <v>19</v>
      </c>
    </row>
    <row r="3" spans="1:19" s="22" customFormat="1" ht="23.25" customHeight="1">
      <c r="A3" s="38" t="s">
        <v>22</v>
      </c>
      <c r="B3" s="4" t="s">
        <v>23</v>
      </c>
      <c r="C3" s="5">
        <v>27844.05</v>
      </c>
      <c r="D3" s="5"/>
      <c r="E3" s="5">
        <f>ROUND((C3+D3)/12,2)</f>
        <v>2320.34</v>
      </c>
      <c r="F3" s="6"/>
      <c r="G3" s="7">
        <f>+C3+D3+E3+F3</f>
        <v>30164.39</v>
      </c>
      <c r="H3" s="8">
        <v>859.77</v>
      </c>
      <c r="I3" s="8">
        <f>H3*12</f>
        <v>10317.24</v>
      </c>
      <c r="J3" s="8">
        <f>2363.04+78.1</f>
        <v>2441.14</v>
      </c>
      <c r="K3" s="9">
        <v>700.12</v>
      </c>
      <c r="L3" s="11">
        <f t="shared" ref="L3:L35" si="0">+G3+I3+J3+K3</f>
        <v>43622.89</v>
      </c>
      <c r="M3" s="5">
        <f>ROUND(L3*23.8%,2)</f>
        <v>10382.25</v>
      </c>
      <c r="N3" s="5">
        <f>ROUND(L3*0.093%,2)</f>
        <v>40.57</v>
      </c>
      <c r="O3" s="5">
        <f>ROUND(L3*8.5%,2)</f>
        <v>3707.95</v>
      </c>
      <c r="P3" s="5">
        <f>ROUND(L3/12,2)</f>
        <v>3635.24</v>
      </c>
      <c r="Q3" s="5">
        <f>SUM(L3:P3)</f>
        <v>61388.899999999994</v>
      </c>
      <c r="R3" s="12">
        <f>7*220</f>
        <v>1540</v>
      </c>
      <c r="S3" s="5">
        <f>+Q3+R3</f>
        <v>62928.899999999994</v>
      </c>
    </row>
    <row r="4" spans="1:19" s="22" customFormat="1" ht="23.25" customHeight="1">
      <c r="A4" s="38"/>
      <c r="B4" s="4" t="s">
        <v>24</v>
      </c>
      <c r="C4" s="5">
        <v>27844.05</v>
      </c>
      <c r="D4" s="5"/>
      <c r="E4" s="5">
        <f t="shared" ref="E4:E35" si="1">ROUND((C4+D4)/12,2)</f>
        <v>2320.34</v>
      </c>
      <c r="F4" s="8">
        <v>1198.18</v>
      </c>
      <c r="G4" s="7">
        <f t="shared" ref="G4:G35" si="2">+C4+D4+E4+F4</f>
        <v>31362.57</v>
      </c>
      <c r="H4" s="8">
        <v>859.77</v>
      </c>
      <c r="I4" s="8">
        <f t="shared" ref="I4:I35" si="3">H4*12</f>
        <v>10317.24</v>
      </c>
      <c r="J4" s="8">
        <f>2363.04+78.1</f>
        <v>2441.14</v>
      </c>
      <c r="K4" s="9">
        <v>700.12</v>
      </c>
      <c r="L4" s="11">
        <f t="shared" si="0"/>
        <v>44821.07</v>
      </c>
      <c r="M4" s="5">
        <f t="shared" ref="M4:M35" si="4">ROUND(L4*23.8%,2)</f>
        <v>10667.41</v>
      </c>
      <c r="N4" s="5">
        <f t="shared" ref="N4:N35" si="5">ROUND(L4*0.093%,2)</f>
        <v>41.68</v>
      </c>
      <c r="O4" s="5">
        <f t="shared" ref="O4:O35" si="6">ROUND(L4*8.5%,2)</f>
        <v>3809.79</v>
      </c>
      <c r="P4" s="5">
        <f t="shared" ref="P4:P35" si="7">ROUND(L4/12,2)</f>
        <v>3735.09</v>
      </c>
      <c r="Q4" s="5">
        <f t="shared" ref="Q4:Q35" si="8">SUM(L4:P4)</f>
        <v>63075.039999999994</v>
      </c>
      <c r="R4" s="12">
        <f t="shared" ref="R4:R35" si="9">7*220</f>
        <v>1540</v>
      </c>
      <c r="S4" s="5">
        <f t="shared" ref="S4:S35" si="10">+Q4+R4</f>
        <v>64615.039999999994</v>
      </c>
    </row>
    <row r="5" spans="1:19" s="22" customFormat="1" ht="23.25" customHeight="1">
      <c r="A5" s="38"/>
      <c r="B5" s="4" t="s">
        <v>25</v>
      </c>
      <c r="C5" s="5">
        <v>27844.05</v>
      </c>
      <c r="D5" s="5"/>
      <c r="E5" s="5">
        <f t="shared" si="1"/>
        <v>2320.34</v>
      </c>
      <c r="F5" s="8">
        <v>2396.36</v>
      </c>
      <c r="G5" s="7">
        <f t="shared" si="2"/>
        <v>32560.75</v>
      </c>
      <c r="H5" s="8">
        <v>859.77</v>
      </c>
      <c r="I5" s="8">
        <f t="shared" si="3"/>
        <v>10317.24</v>
      </c>
      <c r="J5" s="8">
        <f>2363.04+78.1</f>
        <v>2441.14</v>
      </c>
      <c r="K5" s="9">
        <v>700.12</v>
      </c>
      <c r="L5" s="11">
        <f t="shared" si="0"/>
        <v>46019.25</v>
      </c>
      <c r="M5" s="5">
        <f t="shared" si="4"/>
        <v>10952.58</v>
      </c>
      <c r="N5" s="5">
        <f t="shared" si="5"/>
        <v>42.8</v>
      </c>
      <c r="O5" s="5">
        <f t="shared" si="6"/>
        <v>3911.64</v>
      </c>
      <c r="P5" s="5">
        <f t="shared" si="7"/>
        <v>3834.94</v>
      </c>
      <c r="Q5" s="5">
        <f t="shared" si="8"/>
        <v>64761.210000000006</v>
      </c>
      <c r="R5" s="12">
        <f t="shared" si="9"/>
        <v>1540</v>
      </c>
      <c r="S5" s="5">
        <f t="shared" si="10"/>
        <v>66301.210000000006</v>
      </c>
    </row>
    <row r="6" spans="1:19" s="22" customFormat="1" ht="23.25" customHeight="1">
      <c r="A6" s="38"/>
      <c r="B6" s="4" t="s">
        <v>26</v>
      </c>
      <c r="C6" s="5">
        <v>27844.05</v>
      </c>
      <c r="D6" s="5"/>
      <c r="E6" s="5">
        <f t="shared" si="1"/>
        <v>2320.34</v>
      </c>
      <c r="F6" s="8">
        <v>3594.54</v>
      </c>
      <c r="G6" s="7">
        <f t="shared" si="2"/>
        <v>33758.93</v>
      </c>
      <c r="H6" s="8">
        <v>859.77</v>
      </c>
      <c r="I6" s="8">
        <f t="shared" si="3"/>
        <v>10317.24</v>
      </c>
      <c r="J6" s="8">
        <f>2363.04+78.1</f>
        <v>2441.14</v>
      </c>
      <c r="K6" s="9">
        <v>700.12</v>
      </c>
      <c r="L6" s="11">
        <f t="shared" si="0"/>
        <v>47217.43</v>
      </c>
      <c r="M6" s="5">
        <f t="shared" si="4"/>
        <v>11237.75</v>
      </c>
      <c r="N6" s="5">
        <f t="shared" si="5"/>
        <v>43.91</v>
      </c>
      <c r="O6" s="5">
        <f t="shared" si="6"/>
        <v>4013.48</v>
      </c>
      <c r="P6" s="5">
        <f t="shared" si="7"/>
        <v>3934.79</v>
      </c>
      <c r="Q6" s="5">
        <f t="shared" si="8"/>
        <v>66447.360000000001</v>
      </c>
      <c r="R6" s="12">
        <f t="shared" si="9"/>
        <v>1540</v>
      </c>
      <c r="S6" s="5">
        <f t="shared" si="10"/>
        <v>67987.360000000001</v>
      </c>
    </row>
    <row r="7" spans="1:19" s="22" customFormat="1" ht="23.25" customHeight="1">
      <c r="A7" s="38"/>
      <c r="B7" s="4" t="s">
        <v>27</v>
      </c>
      <c r="C7" s="5">
        <v>27844.05</v>
      </c>
      <c r="D7" s="5"/>
      <c r="E7" s="5">
        <f t="shared" si="1"/>
        <v>2320.34</v>
      </c>
      <c r="F7" s="8">
        <v>4792.72</v>
      </c>
      <c r="G7" s="7">
        <f t="shared" si="2"/>
        <v>34957.11</v>
      </c>
      <c r="H7" s="8">
        <v>859.77</v>
      </c>
      <c r="I7" s="8">
        <f t="shared" si="3"/>
        <v>10317.24</v>
      </c>
      <c r="J7" s="8">
        <f>2363.04+78.1</f>
        <v>2441.14</v>
      </c>
      <c r="K7" s="9">
        <v>700.12</v>
      </c>
      <c r="L7" s="11">
        <f t="shared" si="0"/>
        <v>48415.61</v>
      </c>
      <c r="M7" s="5">
        <f t="shared" si="4"/>
        <v>11522.92</v>
      </c>
      <c r="N7" s="5">
        <f t="shared" si="5"/>
        <v>45.03</v>
      </c>
      <c r="O7" s="5">
        <f t="shared" si="6"/>
        <v>4115.33</v>
      </c>
      <c r="P7" s="5">
        <f t="shared" si="7"/>
        <v>4034.63</v>
      </c>
      <c r="Q7" s="5">
        <f t="shared" si="8"/>
        <v>68133.52</v>
      </c>
      <c r="R7" s="12">
        <f t="shared" si="9"/>
        <v>1540</v>
      </c>
      <c r="S7" s="5">
        <f t="shared" si="10"/>
        <v>69673.52</v>
      </c>
    </row>
    <row r="8" spans="1:19" s="22" customFormat="1" ht="23.25" customHeight="1">
      <c r="A8" s="38"/>
      <c r="B8" s="4" t="s">
        <v>28</v>
      </c>
      <c r="C8" s="5">
        <v>25299.02</v>
      </c>
      <c r="D8" s="5"/>
      <c r="E8" s="5">
        <f t="shared" si="1"/>
        <v>2108.25</v>
      </c>
      <c r="F8" s="8"/>
      <c r="G8" s="7">
        <f t="shared" si="2"/>
        <v>27407.27</v>
      </c>
      <c r="H8" s="8">
        <v>773.49</v>
      </c>
      <c r="I8" s="8">
        <f t="shared" si="3"/>
        <v>9281.880000000001</v>
      </c>
      <c r="J8" s="8">
        <f>2125.88+70.2</f>
        <v>2196.08</v>
      </c>
      <c r="K8" s="9">
        <v>700.12</v>
      </c>
      <c r="L8" s="11">
        <f t="shared" si="0"/>
        <v>39585.350000000006</v>
      </c>
      <c r="M8" s="5">
        <f t="shared" si="4"/>
        <v>9421.31</v>
      </c>
      <c r="N8" s="5">
        <f t="shared" si="5"/>
        <v>36.81</v>
      </c>
      <c r="O8" s="5">
        <f t="shared" si="6"/>
        <v>3364.75</v>
      </c>
      <c r="P8" s="5">
        <f t="shared" si="7"/>
        <v>3298.78</v>
      </c>
      <c r="Q8" s="5">
        <f t="shared" si="8"/>
        <v>55707</v>
      </c>
      <c r="R8" s="12">
        <f t="shared" si="9"/>
        <v>1540</v>
      </c>
      <c r="S8" s="5">
        <f t="shared" si="10"/>
        <v>57247</v>
      </c>
    </row>
    <row r="9" spans="1:19" s="22" customFormat="1" ht="23.25" customHeight="1">
      <c r="A9" s="38"/>
      <c r="B9" s="4" t="s">
        <v>29</v>
      </c>
      <c r="C9" s="5">
        <v>23278.51</v>
      </c>
      <c r="D9" s="5"/>
      <c r="E9" s="5">
        <f t="shared" si="1"/>
        <v>1939.88</v>
      </c>
      <c r="F9" s="8"/>
      <c r="G9" s="7">
        <f t="shared" si="2"/>
        <v>25218.39</v>
      </c>
      <c r="H9" s="8">
        <v>659.31</v>
      </c>
      <c r="I9" s="8">
        <f t="shared" si="3"/>
        <v>7911.7199999999993</v>
      </c>
      <c r="J9" s="8">
        <f t="shared" ref="J9:J14" si="11">1812.11+59.9</f>
        <v>1872.01</v>
      </c>
      <c r="K9" s="9">
        <v>700.12</v>
      </c>
      <c r="L9" s="11">
        <f t="shared" si="0"/>
        <v>35702.240000000005</v>
      </c>
      <c r="M9" s="5">
        <f t="shared" si="4"/>
        <v>8497.1299999999992</v>
      </c>
      <c r="N9" s="5">
        <f t="shared" si="5"/>
        <v>33.200000000000003</v>
      </c>
      <c r="O9" s="5">
        <f t="shared" si="6"/>
        <v>3034.69</v>
      </c>
      <c r="P9" s="5">
        <f t="shared" si="7"/>
        <v>2975.19</v>
      </c>
      <c r="Q9" s="5">
        <f t="shared" si="8"/>
        <v>50242.450000000004</v>
      </c>
      <c r="R9" s="12">
        <f t="shared" si="9"/>
        <v>1540</v>
      </c>
      <c r="S9" s="5">
        <f t="shared" si="10"/>
        <v>51782.450000000004</v>
      </c>
    </row>
    <row r="10" spans="1:19" s="22" customFormat="1" ht="23.25" customHeight="1">
      <c r="A10" s="38" t="s">
        <v>30</v>
      </c>
      <c r="B10" s="4" t="s">
        <v>29</v>
      </c>
      <c r="C10" s="5">
        <v>23278.51</v>
      </c>
      <c r="D10" s="5"/>
      <c r="E10" s="5">
        <f t="shared" si="1"/>
        <v>1939.88</v>
      </c>
      <c r="F10" s="6"/>
      <c r="G10" s="7">
        <f t="shared" si="2"/>
        <v>25218.39</v>
      </c>
      <c r="H10" s="8">
        <v>659.31</v>
      </c>
      <c r="I10" s="8">
        <f t="shared" si="3"/>
        <v>7911.7199999999993</v>
      </c>
      <c r="J10" s="8">
        <f t="shared" si="11"/>
        <v>1872.01</v>
      </c>
      <c r="K10" s="9">
        <v>700.12</v>
      </c>
      <c r="L10" s="11">
        <f t="shared" si="0"/>
        <v>35702.240000000005</v>
      </c>
      <c r="M10" s="5">
        <f t="shared" si="4"/>
        <v>8497.1299999999992</v>
      </c>
      <c r="N10" s="5">
        <f t="shared" si="5"/>
        <v>33.200000000000003</v>
      </c>
      <c r="O10" s="5">
        <f t="shared" si="6"/>
        <v>3034.69</v>
      </c>
      <c r="P10" s="5">
        <f t="shared" si="7"/>
        <v>2975.19</v>
      </c>
      <c r="Q10" s="5">
        <f t="shared" si="8"/>
        <v>50242.450000000004</v>
      </c>
      <c r="R10" s="12">
        <f t="shared" si="9"/>
        <v>1540</v>
      </c>
      <c r="S10" s="5">
        <f t="shared" si="10"/>
        <v>51782.450000000004</v>
      </c>
    </row>
    <row r="11" spans="1:19" s="22" customFormat="1" ht="23.25" customHeight="1">
      <c r="A11" s="38"/>
      <c r="B11" s="4" t="s">
        <v>31</v>
      </c>
      <c r="C11" s="5">
        <v>23278.51</v>
      </c>
      <c r="D11" s="5"/>
      <c r="E11" s="5">
        <f t="shared" si="1"/>
        <v>1939.88</v>
      </c>
      <c r="F11" s="8">
        <v>911.55</v>
      </c>
      <c r="G11" s="7">
        <f t="shared" si="2"/>
        <v>26129.94</v>
      </c>
      <c r="H11" s="8">
        <v>659.31</v>
      </c>
      <c r="I11" s="8">
        <f t="shared" si="3"/>
        <v>7911.7199999999993</v>
      </c>
      <c r="J11" s="8">
        <f t="shared" si="11"/>
        <v>1872.01</v>
      </c>
      <c r="K11" s="9">
        <v>700.12</v>
      </c>
      <c r="L11" s="11">
        <f t="shared" si="0"/>
        <v>36613.79</v>
      </c>
      <c r="M11" s="5">
        <f t="shared" si="4"/>
        <v>8714.08</v>
      </c>
      <c r="N11" s="5">
        <f t="shared" si="5"/>
        <v>34.049999999999997</v>
      </c>
      <c r="O11" s="5">
        <f t="shared" si="6"/>
        <v>3112.17</v>
      </c>
      <c r="P11" s="5">
        <f t="shared" si="7"/>
        <v>3051.15</v>
      </c>
      <c r="Q11" s="5">
        <f t="shared" si="8"/>
        <v>51525.240000000005</v>
      </c>
      <c r="R11" s="12">
        <f t="shared" si="9"/>
        <v>1540</v>
      </c>
      <c r="S11" s="5">
        <f t="shared" si="10"/>
        <v>53065.240000000005</v>
      </c>
    </row>
    <row r="12" spans="1:19" s="22" customFormat="1" ht="23.25" customHeight="1">
      <c r="A12" s="38"/>
      <c r="B12" s="4" t="s">
        <v>32</v>
      </c>
      <c r="C12" s="5">
        <v>23278.51</v>
      </c>
      <c r="D12" s="5"/>
      <c r="E12" s="5">
        <f t="shared" si="1"/>
        <v>1939.88</v>
      </c>
      <c r="F12" s="8">
        <v>1823.1</v>
      </c>
      <c r="G12" s="7">
        <f t="shared" si="2"/>
        <v>27041.489999999998</v>
      </c>
      <c r="H12" s="8">
        <v>659.31</v>
      </c>
      <c r="I12" s="8">
        <f t="shared" si="3"/>
        <v>7911.7199999999993</v>
      </c>
      <c r="J12" s="8">
        <f t="shared" si="11"/>
        <v>1872.01</v>
      </c>
      <c r="K12" s="9">
        <v>700.12</v>
      </c>
      <c r="L12" s="11">
        <f t="shared" si="0"/>
        <v>37525.340000000004</v>
      </c>
      <c r="M12" s="5">
        <f t="shared" si="4"/>
        <v>8931.0300000000007</v>
      </c>
      <c r="N12" s="5">
        <f t="shared" si="5"/>
        <v>34.9</v>
      </c>
      <c r="O12" s="5">
        <f t="shared" si="6"/>
        <v>3189.65</v>
      </c>
      <c r="P12" s="5">
        <f t="shared" si="7"/>
        <v>3127.11</v>
      </c>
      <c r="Q12" s="5">
        <f t="shared" si="8"/>
        <v>52808.030000000006</v>
      </c>
      <c r="R12" s="12">
        <f t="shared" si="9"/>
        <v>1540</v>
      </c>
      <c r="S12" s="5">
        <f t="shared" si="10"/>
        <v>54348.030000000006</v>
      </c>
    </row>
    <row r="13" spans="1:19" s="22" customFormat="1" ht="23.25" customHeight="1">
      <c r="A13" s="38"/>
      <c r="B13" s="4" t="s">
        <v>33</v>
      </c>
      <c r="C13" s="5">
        <v>23278.51</v>
      </c>
      <c r="D13" s="5"/>
      <c r="E13" s="5">
        <f t="shared" si="1"/>
        <v>1939.88</v>
      </c>
      <c r="F13" s="8">
        <v>2734.6499999999996</v>
      </c>
      <c r="G13" s="7">
        <f t="shared" si="2"/>
        <v>27953.040000000001</v>
      </c>
      <c r="H13" s="8">
        <v>659.31</v>
      </c>
      <c r="I13" s="8">
        <f t="shared" si="3"/>
        <v>7911.7199999999993</v>
      </c>
      <c r="J13" s="8">
        <f t="shared" si="11"/>
        <v>1872.01</v>
      </c>
      <c r="K13" s="9">
        <v>700.12</v>
      </c>
      <c r="L13" s="11">
        <f t="shared" si="0"/>
        <v>38436.890000000007</v>
      </c>
      <c r="M13" s="5">
        <f t="shared" si="4"/>
        <v>9147.98</v>
      </c>
      <c r="N13" s="5">
        <f t="shared" si="5"/>
        <v>35.75</v>
      </c>
      <c r="O13" s="5">
        <f t="shared" si="6"/>
        <v>3267.14</v>
      </c>
      <c r="P13" s="5">
        <f t="shared" si="7"/>
        <v>3203.07</v>
      </c>
      <c r="Q13" s="5">
        <f t="shared" si="8"/>
        <v>54090.830000000009</v>
      </c>
      <c r="R13" s="12">
        <f t="shared" si="9"/>
        <v>1540</v>
      </c>
      <c r="S13" s="5">
        <f t="shared" si="10"/>
        <v>55630.830000000009</v>
      </c>
    </row>
    <row r="14" spans="1:19" s="22" customFormat="1" ht="23.25" customHeight="1">
      <c r="A14" s="38"/>
      <c r="B14" s="4" t="s">
        <v>34</v>
      </c>
      <c r="C14" s="5">
        <v>23278.51</v>
      </c>
      <c r="D14" s="5"/>
      <c r="E14" s="5">
        <f t="shared" si="1"/>
        <v>1939.88</v>
      </c>
      <c r="F14" s="8">
        <v>3646.2</v>
      </c>
      <c r="G14" s="7">
        <f t="shared" si="2"/>
        <v>28864.59</v>
      </c>
      <c r="H14" s="8">
        <v>659.31</v>
      </c>
      <c r="I14" s="8">
        <f t="shared" si="3"/>
        <v>7911.7199999999993</v>
      </c>
      <c r="J14" s="8">
        <f t="shared" si="11"/>
        <v>1872.01</v>
      </c>
      <c r="K14" s="9">
        <v>700.12</v>
      </c>
      <c r="L14" s="11">
        <f t="shared" si="0"/>
        <v>39348.44</v>
      </c>
      <c r="M14" s="5">
        <f t="shared" si="4"/>
        <v>9364.93</v>
      </c>
      <c r="N14" s="5">
        <f t="shared" si="5"/>
        <v>36.590000000000003</v>
      </c>
      <c r="O14" s="5">
        <f t="shared" si="6"/>
        <v>3344.62</v>
      </c>
      <c r="P14" s="5">
        <f t="shared" si="7"/>
        <v>3279.04</v>
      </c>
      <c r="Q14" s="5">
        <f t="shared" si="8"/>
        <v>55373.62</v>
      </c>
      <c r="R14" s="12">
        <f t="shared" si="9"/>
        <v>1540</v>
      </c>
      <c r="S14" s="5">
        <f t="shared" si="10"/>
        <v>56913.62</v>
      </c>
    </row>
    <row r="15" spans="1:19" s="22" customFormat="1" ht="23.25" customHeight="1">
      <c r="A15" s="38"/>
      <c r="B15" s="4" t="s">
        <v>35</v>
      </c>
      <c r="C15" s="5">
        <v>21205.02</v>
      </c>
      <c r="D15" s="5">
        <v>117.72</v>
      </c>
      <c r="E15" s="5">
        <f t="shared" si="1"/>
        <v>1776.9</v>
      </c>
      <c r="F15" s="8"/>
      <c r="G15" s="7">
        <f t="shared" si="2"/>
        <v>23099.640000000003</v>
      </c>
      <c r="H15" s="8">
        <v>573.03</v>
      </c>
      <c r="I15" s="8">
        <f t="shared" si="3"/>
        <v>6876.36</v>
      </c>
      <c r="J15" s="8">
        <f>1574.96+52</f>
        <v>1626.96</v>
      </c>
      <c r="K15" s="9">
        <v>700.12</v>
      </c>
      <c r="L15" s="11">
        <f t="shared" si="0"/>
        <v>32303.08</v>
      </c>
      <c r="M15" s="5">
        <f t="shared" si="4"/>
        <v>7688.13</v>
      </c>
      <c r="N15" s="5">
        <f t="shared" si="5"/>
        <v>30.04</v>
      </c>
      <c r="O15" s="5">
        <f t="shared" si="6"/>
        <v>2745.76</v>
      </c>
      <c r="P15" s="5">
        <f t="shared" si="7"/>
        <v>2691.92</v>
      </c>
      <c r="Q15" s="5">
        <f t="shared" si="8"/>
        <v>45458.93</v>
      </c>
      <c r="R15" s="12">
        <f t="shared" si="9"/>
        <v>1540</v>
      </c>
      <c r="S15" s="5">
        <f t="shared" si="10"/>
        <v>46998.93</v>
      </c>
    </row>
    <row r="16" spans="1:19" s="22" customFormat="1" ht="23.25" customHeight="1">
      <c r="A16" s="38"/>
      <c r="B16" s="4" t="s">
        <v>36</v>
      </c>
      <c r="C16" s="5">
        <v>19998.12</v>
      </c>
      <c r="D16" s="5">
        <v>171.12</v>
      </c>
      <c r="E16" s="5">
        <f t="shared" si="1"/>
        <v>1680.77</v>
      </c>
      <c r="F16" s="8"/>
      <c r="G16" s="7">
        <f t="shared" si="2"/>
        <v>21850.01</v>
      </c>
      <c r="H16" s="8">
        <v>490.47</v>
      </c>
      <c r="I16" s="8">
        <f t="shared" si="3"/>
        <v>5885.64</v>
      </c>
      <c r="J16" s="8">
        <f>1348.1+44.5</f>
        <v>1392.6</v>
      </c>
      <c r="K16" s="9">
        <v>700.12</v>
      </c>
      <c r="L16" s="11">
        <f t="shared" si="0"/>
        <v>29828.369999999995</v>
      </c>
      <c r="M16" s="5">
        <f t="shared" si="4"/>
        <v>7099.15</v>
      </c>
      <c r="N16" s="5">
        <f t="shared" si="5"/>
        <v>27.74</v>
      </c>
      <c r="O16" s="5">
        <f t="shared" si="6"/>
        <v>2535.41</v>
      </c>
      <c r="P16" s="5">
        <f t="shared" si="7"/>
        <v>2485.6999999999998</v>
      </c>
      <c r="Q16" s="5">
        <f t="shared" si="8"/>
        <v>41976.369999999995</v>
      </c>
      <c r="R16" s="12">
        <f t="shared" si="9"/>
        <v>1540</v>
      </c>
      <c r="S16" s="5">
        <f t="shared" si="10"/>
        <v>43516.369999999995</v>
      </c>
    </row>
    <row r="17" spans="1:19" s="22" customFormat="1" ht="23.25" customHeight="1">
      <c r="A17" s="38" t="s">
        <v>37</v>
      </c>
      <c r="B17" s="4" t="s">
        <v>23</v>
      </c>
      <c r="C17" s="5">
        <v>27844.05</v>
      </c>
      <c r="D17" s="5"/>
      <c r="E17" s="5">
        <f t="shared" si="1"/>
        <v>2320.34</v>
      </c>
      <c r="F17" s="8"/>
      <c r="G17" s="7">
        <f t="shared" si="2"/>
        <v>30164.39</v>
      </c>
      <c r="H17" s="8">
        <v>859.77</v>
      </c>
      <c r="I17" s="8">
        <f t="shared" si="3"/>
        <v>10317.24</v>
      </c>
      <c r="J17" s="8">
        <f>2363.04+78.1</f>
        <v>2441.14</v>
      </c>
      <c r="K17" s="9">
        <v>700.12</v>
      </c>
      <c r="L17" s="11">
        <f t="shared" si="0"/>
        <v>43622.89</v>
      </c>
      <c r="M17" s="5">
        <f t="shared" si="4"/>
        <v>10382.25</v>
      </c>
      <c r="N17" s="5">
        <f t="shared" si="5"/>
        <v>40.57</v>
      </c>
      <c r="O17" s="5">
        <f t="shared" si="6"/>
        <v>3707.95</v>
      </c>
      <c r="P17" s="5">
        <f t="shared" si="7"/>
        <v>3635.24</v>
      </c>
      <c r="Q17" s="5">
        <f t="shared" si="8"/>
        <v>61388.899999999994</v>
      </c>
      <c r="R17" s="12">
        <f t="shared" si="9"/>
        <v>1540</v>
      </c>
      <c r="S17" s="5">
        <f t="shared" si="10"/>
        <v>62928.899999999994</v>
      </c>
    </row>
    <row r="18" spans="1:19" s="22" customFormat="1" ht="23.25" customHeight="1">
      <c r="A18" s="38"/>
      <c r="B18" s="4" t="s">
        <v>24</v>
      </c>
      <c r="C18" s="5">
        <v>27844.05</v>
      </c>
      <c r="D18" s="5"/>
      <c r="E18" s="5">
        <f t="shared" si="1"/>
        <v>2320.34</v>
      </c>
      <c r="F18" s="8">
        <v>1198.18</v>
      </c>
      <c r="G18" s="7">
        <f t="shared" si="2"/>
        <v>31362.57</v>
      </c>
      <c r="H18" s="8">
        <v>859.77</v>
      </c>
      <c r="I18" s="8">
        <f t="shared" si="3"/>
        <v>10317.24</v>
      </c>
      <c r="J18" s="8">
        <f>2363.04+78.1</f>
        <v>2441.14</v>
      </c>
      <c r="K18" s="9">
        <v>700.12</v>
      </c>
      <c r="L18" s="11">
        <f t="shared" si="0"/>
        <v>44821.07</v>
      </c>
      <c r="M18" s="5">
        <f t="shared" si="4"/>
        <v>10667.41</v>
      </c>
      <c r="N18" s="5">
        <f t="shared" si="5"/>
        <v>41.68</v>
      </c>
      <c r="O18" s="5">
        <f t="shared" si="6"/>
        <v>3809.79</v>
      </c>
      <c r="P18" s="5">
        <f t="shared" si="7"/>
        <v>3735.09</v>
      </c>
      <c r="Q18" s="5">
        <f t="shared" si="8"/>
        <v>63075.039999999994</v>
      </c>
      <c r="R18" s="12">
        <f t="shared" si="9"/>
        <v>1540</v>
      </c>
      <c r="S18" s="5">
        <f t="shared" si="10"/>
        <v>64615.039999999994</v>
      </c>
    </row>
    <row r="19" spans="1:19" s="22" customFormat="1" ht="23.25" customHeight="1">
      <c r="A19" s="38"/>
      <c r="B19" s="4" t="s">
        <v>25</v>
      </c>
      <c r="C19" s="5">
        <v>27844.05</v>
      </c>
      <c r="D19" s="5"/>
      <c r="E19" s="5">
        <f t="shared" si="1"/>
        <v>2320.34</v>
      </c>
      <c r="F19" s="8">
        <v>2396.36</v>
      </c>
      <c r="G19" s="7">
        <f t="shared" si="2"/>
        <v>32560.75</v>
      </c>
      <c r="H19" s="8">
        <v>859.77</v>
      </c>
      <c r="I19" s="8">
        <f t="shared" si="3"/>
        <v>10317.24</v>
      </c>
      <c r="J19" s="8">
        <f>2363.04+78.1</f>
        <v>2441.14</v>
      </c>
      <c r="K19" s="9">
        <v>700.12</v>
      </c>
      <c r="L19" s="11">
        <f t="shared" si="0"/>
        <v>46019.25</v>
      </c>
      <c r="M19" s="5">
        <f t="shared" si="4"/>
        <v>10952.58</v>
      </c>
      <c r="N19" s="5">
        <f t="shared" si="5"/>
        <v>42.8</v>
      </c>
      <c r="O19" s="5">
        <f t="shared" si="6"/>
        <v>3911.64</v>
      </c>
      <c r="P19" s="5">
        <f t="shared" si="7"/>
        <v>3834.94</v>
      </c>
      <c r="Q19" s="5">
        <f t="shared" si="8"/>
        <v>64761.210000000006</v>
      </c>
      <c r="R19" s="12">
        <f t="shared" si="9"/>
        <v>1540</v>
      </c>
      <c r="S19" s="5">
        <f t="shared" si="10"/>
        <v>66301.210000000006</v>
      </c>
    </row>
    <row r="20" spans="1:19" s="22" customFormat="1" ht="23.25" customHeight="1">
      <c r="A20" s="38"/>
      <c r="B20" s="4" t="s">
        <v>26</v>
      </c>
      <c r="C20" s="5">
        <v>27844.05</v>
      </c>
      <c r="D20" s="5"/>
      <c r="E20" s="5">
        <f t="shared" si="1"/>
        <v>2320.34</v>
      </c>
      <c r="F20" s="8">
        <v>3594.54</v>
      </c>
      <c r="G20" s="7">
        <f t="shared" si="2"/>
        <v>33758.93</v>
      </c>
      <c r="H20" s="8">
        <v>859.77</v>
      </c>
      <c r="I20" s="8">
        <f t="shared" si="3"/>
        <v>10317.24</v>
      </c>
      <c r="J20" s="8">
        <f>2363.04+78.1</f>
        <v>2441.14</v>
      </c>
      <c r="K20" s="9">
        <v>700.12</v>
      </c>
      <c r="L20" s="11">
        <f t="shared" si="0"/>
        <v>47217.43</v>
      </c>
      <c r="M20" s="5">
        <f t="shared" si="4"/>
        <v>11237.75</v>
      </c>
      <c r="N20" s="5">
        <f t="shared" si="5"/>
        <v>43.91</v>
      </c>
      <c r="O20" s="5">
        <f t="shared" si="6"/>
        <v>4013.48</v>
      </c>
      <c r="P20" s="5">
        <f t="shared" si="7"/>
        <v>3934.79</v>
      </c>
      <c r="Q20" s="5">
        <f t="shared" si="8"/>
        <v>66447.360000000001</v>
      </c>
      <c r="R20" s="12">
        <f t="shared" si="9"/>
        <v>1540</v>
      </c>
      <c r="S20" s="5">
        <f t="shared" si="10"/>
        <v>67987.360000000001</v>
      </c>
    </row>
    <row r="21" spans="1:19" s="22" customFormat="1" ht="23.25" customHeight="1">
      <c r="A21" s="38"/>
      <c r="B21" s="4" t="s">
        <v>27</v>
      </c>
      <c r="C21" s="5">
        <v>27844.05</v>
      </c>
      <c r="D21" s="5"/>
      <c r="E21" s="5">
        <f t="shared" si="1"/>
        <v>2320.34</v>
      </c>
      <c r="F21" s="8">
        <v>4792.72</v>
      </c>
      <c r="G21" s="7">
        <f t="shared" si="2"/>
        <v>34957.11</v>
      </c>
      <c r="H21" s="8">
        <v>859.77</v>
      </c>
      <c r="I21" s="8">
        <f t="shared" si="3"/>
        <v>10317.24</v>
      </c>
      <c r="J21" s="8">
        <f>2363.04+78.1</f>
        <v>2441.14</v>
      </c>
      <c r="K21" s="9">
        <v>700.12</v>
      </c>
      <c r="L21" s="11">
        <f t="shared" si="0"/>
        <v>48415.61</v>
      </c>
      <c r="M21" s="5">
        <f t="shared" si="4"/>
        <v>11522.92</v>
      </c>
      <c r="N21" s="5">
        <f t="shared" si="5"/>
        <v>45.03</v>
      </c>
      <c r="O21" s="5">
        <f t="shared" si="6"/>
        <v>4115.33</v>
      </c>
      <c r="P21" s="5">
        <f t="shared" si="7"/>
        <v>4034.63</v>
      </c>
      <c r="Q21" s="5">
        <f t="shared" si="8"/>
        <v>68133.52</v>
      </c>
      <c r="R21" s="12">
        <f t="shared" si="9"/>
        <v>1540</v>
      </c>
      <c r="S21" s="5">
        <f t="shared" si="10"/>
        <v>69673.52</v>
      </c>
    </row>
    <row r="22" spans="1:19" s="22" customFormat="1" ht="23.25" customHeight="1">
      <c r="A22" s="38"/>
      <c r="B22" s="4" t="s">
        <v>28</v>
      </c>
      <c r="C22" s="5">
        <v>25299.02</v>
      </c>
      <c r="D22" s="5"/>
      <c r="E22" s="5">
        <f t="shared" si="1"/>
        <v>2108.25</v>
      </c>
      <c r="F22" s="8"/>
      <c r="G22" s="7">
        <f t="shared" si="2"/>
        <v>27407.27</v>
      </c>
      <c r="H22" s="8">
        <v>773.49</v>
      </c>
      <c r="I22" s="8">
        <f t="shared" si="3"/>
        <v>9281.880000000001</v>
      </c>
      <c r="J22" s="8">
        <f t="shared" ref="J22:J27" si="12">2125.88+70.2</f>
        <v>2196.08</v>
      </c>
      <c r="K22" s="9">
        <v>700.12</v>
      </c>
      <c r="L22" s="11">
        <f t="shared" si="0"/>
        <v>39585.350000000006</v>
      </c>
      <c r="M22" s="5">
        <f t="shared" si="4"/>
        <v>9421.31</v>
      </c>
      <c r="N22" s="5">
        <f t="shared" si="5"/>
        <v>36.81</v>
      </c>
      <c r="O22" s="5">
        <f t="shared" si="6"/>
        <v>3364.75</v>
      </c>
      <c r="P22" s="5">
        <f t="shared" si="7"/>
        <v>3298.78</v>
      </c>
      <c r="Q22" s="5">
        <f t="shared" si="8"/>
        <v>55707</v>
      </c>
      <c r="R22" s="12">
        <f t="shared" si="9"/>
        <v>1540</v>
      </c>
      <c r="S22" s="5">
        <f t="shared" si="10"/>
        <v>57247</v>
      </c>
    </row>
    <row r="23" spans="1:19" s="22" customFormat="1" ht="23.25" customHeight="1">
      <c r="A23" s="38" t="s">
        <v>38</v>
      </c>
      <c r="B23" s="4" t="s">
        <v>28</v>
      </c>
      <c r="C23" s="5">
        <v>25299.02</v>
      </c>
      <c r="D23" s="5"/>
      <c r="E23" s="5">
        <f t="shared" si="1"/>
        <v>2108.25</v>
      </c>
      <c r="F23" s="6"/>
      <c r="G23" s="7">
        <f t="shared" si="2"/>
        <v>27407.27</v>
      </c>
      <c r="H23" s="8">
        <v>773.49</v>
      </c>
      <c r="I23" s="8">
        <f t="shared" si="3"/>
        <v>9281.880000000001</v>
      </c>
      <c r="J23" s="8">
        <f t="shared" si="12"/>
        <v>2196.08</v>
      </c>
      <c r="K23" s="9">
        <v>700.12</v>
      </c>
      <c r="L23" s="11">
        <f t="shared" si="0"/>
        <v>39585.350000000006</v>
      </c>
      <c r="M23" s="5">
        <f t="shared" si="4"/>
        <v>9421.31</v>
      </c>
      <c r="N23" s="5">
        <f t="shared" si="5"/>
        <v>36.81</v>
      </c>
      <c r="O23" s="5">
        <f t="shared" si="6"/>
        <v>3364.75</v>
      </c>
      <c r="P23" s="5">
        <f t="shared" si="7"/>
        <v>3298.78</v>
      </c>
      <c r="Q23" s="5">
        <f t="shared" si="8"/>
        <v>55707</v>
      </c>
      <c r="R23" s="12">
        <f t="shared" si="9"/>
        <v>1540</v>
      </c>
      <c r="S23" s="5">
        <f t="shared" si="10"/>
        <v>57247</v>
      </c>
    </row>
    <row r="24" spans="1:19" s="22" customFormat="1" ht="23.25" customHeight="1">
      <c r="A24" s="38"/>
      <c r="B24" s="4" t="s">
        <v>39</v>
      </c>
      <c r="C24" s="5">
        <v>25299.02</v>
      </c>
      <c r="D24" s="5"/>
      <c r="E24" s="5">
        <f t="shared" si="1"/>
        <v>2108.25</v>
      </c>
      <c r="F24" s="8">
        <v>1044.6600000000001</v>
      </c>
      <c r="G24" s="7">
        <f t="shared" si="2"/>
        <v>28451.93</v>
      </c>
      <c r="H24" s="8">
        <v>773.49</v>
      </c>
      <c r="I24" s="8">
        <f t="shared" si="3"/>
        <v>9281.880000000001</v>
      </c>
      <c r="J24" s="8">
        <f t="shared" si="12"/>
        <v>2196.08</v>
      </c>
      <c r="K24" s="9">
        <v>700.12</v>
      </c>
      <c r="L24" s="11">
        <f t="shared" si="0"/>
        <v>40630.01</v>
      </c>
      <c r="M24" s="5">
        <f t="shared" si="4"/>
        <v>9669.94</v>
      </c>
      <c r="N24" s="5">
        <f t="shared" si="5"/>
        <v>37.79</v>
      </c>
      <c r="O24" s="5">
        <f t="shared" si="6"/>
        <v>3453.55</v>
      </c>
      <c r="P24" s="5">
        <f t="shared" si="7"/>
        <v>3385.83</v>
      </c>
      <c r="Q24" s="5">
        <f t="shared" si="8"/>
        <v>57177.12000000001</v>
      </c>
      <c r="R24" s="12">
        <f t="shared" si="9"/>
        <v>1540</v>
      </c>
      <c r="S24" s="5">
        <f t="shared" si="10"/>
        <v>58717.12000000001</v>
      </c>
    </row>
    <row r="25" spans="1:19" s="22" customFormat="1" ht="23.25" customHeight="1">
      <c r="A25" s="38"/>
      <c r="B25" s="4" t="s">
        <v>40</v>
      </c>
      <c r="C25" s="5">
        <v>25299.02</v>
      </c>
      <c r="D25" s="5"/>
      <c r="E25" s="5">
        <f t="shared" si="1"/>
        <v>2108.25</v>
      </c>
      <c r="F25" s="8">
        <v>2089.3200000000002</v>
      </c>
      <c r="G25" s="7">
        <f t="shared" si="2"/>
        <v>29496.59</v>
      </c>
      <c r="H25" s="8">
        <v>773.49</v>
      </c>
      <c r="I25" s="8">
        <f t="shared" si="3"/>
        <v>9281.880000000001</v>
      </c>
      <c r="J25" s="8">
        <f t="shared" si="12"/>
        <v>2196.08</v>
      </c>
      <c r="K25" s="9">
        <v>700.12</v>
      </c>
      <c r="L25" s="11">
        <f t="shared" si="0"/>
        <v>41674.670000000006</v>
      </c>
      <c r="M25" s="5">
        <f t="shared" si="4"/>
        <v>9918.57</v>
      </c>
      <c r="N25" s="5">
        <f t="shared" si="5"/>
        <v>38.76</v>
      </c>
      <c r="O25" s="5">
        <f t="shared" si="6"/>
        <v>3542.35</v>
      </c>
      <c r="P25" s="5">
        <f t="shared" si="7"/>
        <v>3472.89</v>
      </c>
      <c r="Q25" s="5">
        <f t="shared" si="8"/>
        <v>58647.240000000005</v>
      </c>
      <c r="R25" s="12">
        <f t="shared" si="9"/>
        <v>1540</v>
      </c>
      <c r="S25" s="5">
        <f t="shared" si="10"/>
        <v>60187.240000000005</v>
      </c>
    </row>
    <row r="26" spans="1:19" s="22" customFormat="1" ht="23.25" customHeight="1">
      <c r="A26" s="38"/>
      <c r="B26" s="4" t="s">
        <v>41</v>
      </c>
      <c r="C26" s="5">
        <v>25299.02</v>
      </c>
      <c r="D26" s="5"/>
      <c r="E26" s="5">
        <f t="shared" si="1"/>
        <v>2108.25</v>
      </c>
      <c r="F26" s="8">
        <v>3133.9800000000005</v>
      </c>
      <c r="G26" s="7">
        <f t="shared" si="2"/>
        <v>30541.25</v>
      </c>
      <c r="H26" s="8">
        <v>773.49</v>
      </c>
      <c r="I26" s="8">
        <f t="shared" si="3"/>
        <v>9281.880000000001</v>
      </c>
      <c r="J26" s="8">
        <f t="shared" si="12"/>
        <v>2196.08</v>
      </c>
      <c r="K26" s="9">
        <v>700.12</v>
      </c>
      <c r="L26" s="11">
        <f t="shared" si="0"/>
        <v>42719.330000000009</v>
      </c>
      <c r="M26" s="5">
        <f t="shared" si="4"/>
        <v>10167.200000000001</v>
      </c>
      <c r="N26" s="5">
        <f t="shared" si="5"/>
        <v>39.729999999999997</v>
      </c>
      <c r="O26" s="5">
        <f t="shared" si="6"/>
        <v>3631.14</v>
      </c>
      <c r="P26" s="5">
        <f t="shared" si="7"/>
        <v>3559.94</v>
      </c>
      <c r="Q26" s="5">
        <f t="shared" si="8"/>
        <v>60117.340000000018</v>
      </c>
      <c r="R26" s="12">
        <f t="shared" si="9"/>
        <v>1540</v>
      </c>
      <c r="S26" s="5">
        <f t="shared" si="10"/>
        <v>61657.340000000018</v>
      </c>
    </row>
    <row r="27" spans="1:19" s="22" customFormat="1" ht="23.25" customHeight="1">
      <c r="A27" s="38"/>
      <c r="B27" s="4" t="s">
        <v>42</v>
      </c>
      <c r="C27" s="5">
        <v>25299.02</v>
      </c>
      <c r="D27" s="5"/>
      <c r="E27" s="5">
        <f t="shared" si="1"/>
        <v>2108.25</v>
      </c>
      <c r="F27" s="8">
        <v>4178.6400000000003</v>
      </c>
      <c r="G27" s="7">
        <f t="shared" si="2"/>
        <v>31585.91</v>
      </c>
      <c r="H27" s="8">
        <v>773.49</v>
      </c>
      <c r="I27" s="8">
        <f t="shared" si="3"/>
        <v>9281.880000000001</v>
      </c>
      <c r="J27" s="8">
        <f t="shared" si="12"/>
        <v>2196.08</v>
      </c>
      <c r="K27" s="9">
        <v>700.12</v>
      </c>
      <c r="L27" s="11">
        <f t="shared" si="0"/>
        <v>43763.990000000005</v>
      </c>
      <c r="M27" s="5">
        <f t="shared" si="4"/>
        <v>10415.83</v>
      </c>
      <c r="N27" s="5">
        <f t="shared" si="5"/>
        <v>40.700000000000003</v>
      </c>
      <c r="O27" s="5">
        <f t="shared" si="6"/>
        <v>3719.94</v>
      </c>
      <c r="P27" s="5">
        <f t="shared" si="7"/>
        <v>3647</v>
      </c>
      <c r="Q27" s="5">
        <f t="shared" si="8"/>
        <v>61587.460000000006</v>
      </c>
      <c r="R27" s="12">
        <f t="shared" si="9"/>
        <v>1540</v>
      </c>
      <c r="S27" s="5">
        <f t="shared" si="10"/>
        <v>63127.460000000006</v>
      </c>
    </row>
    <row r="28" spans="1:19" s="22" customFormat="1" ht="23.25" customHeight="1">
      <c r="A28" s="38"/>
      <c r="B28" s="4" t="s">
        <v>29</v>
      </c>
      <c r="C28" s="5">
        <v>23278.51</v>
      </c>
      <c r="D28" s="5"/>
      <c r="E28" s="5">
        <f t="shared" si="1"/>
        <v>1939.88</v>
      </c>
      <c r="F28" s="8"/>
      <c r="G28" s="7">
        <f t="shared" si="2"/>
        <v>25218.39</v>
      </c>
      <c r="H28" s="8">
        <v>659.31</v>
      </c>
      <c r="I28" s="8">
        <f t="shared" si="3"/>
        <v>7911.7199999999993</v>
      </c>
      <c r="J28" s="8">
        <f>1812.11+59.9</f>
        <v>1872.01</v>
      </c>
      <c r="K28" s="9">
        <v>700.12</v>
      </c>
      <c r="L28" s="11">
        <f t="shared" si="0"/>
        <v>35702.240000000005</v>
      </c>
      <c r="M28" s="5">
        <f t="shared" si="4"/>
        <v>8497.1299999999992</v>
      </c>
      <c r="N28" s="5">
        <f t="shared" si="5"/>
        <v>33.200000000000003</v>
      </c>
      <c r="O28" s="5">
        <f t="shared" si="6"/>
        <v>3034.69</v>
      </c>
      <c r="P28" s="5">
        <f t="shared" si="7"/>
        <v>2975.19</v>
      </c>
      <c r="Q28" s="5">
        <f t="shared" si="8"/>
        <v>50242.450000000004</v>
      </c>
      <c r="R28" s="12">
        <f t="shared" si="9"/>
        <v>1540</v>
      </c>
      <c r="S28" s="5">
        <f t="shared" si="10"/>
        <v>51782.450000000004</v>
      </c>
    </row>
    <row r="29" spans="1:19" s="22" customFormat="1" ht="23.25" customHeight="1">
      <c r="A29" s="38"/>
      <c r="B29" s="4" t="s">
        <v>35</v>
      </c>
      <c r="C29" s="5">
        <v>21205.02</v>
      </c>
      <c r="D29" s="5">
        <v>117.72</v>
      </c>
      <c r="E29" s="5">
        <f t="shared" si="1"/>
        <v>1776.9</v>
      </c>
      <c r="F29" s="8"/>
      <c r="G29" s="7">
        <f t="shared" si="2"/>
        <v>23099.640000000003</v>
      </c>
      <c r="H29" s="8">
        <v>573.03</v>
      </c>
      <c r="I29" s="8">
        <f t="shared" si="3"/>
        <v>6876.36</v>
      </c>
      <c r="J29" s="8">
        <f t="shared" ref="J29:J34" si="13">1574.96+52</f>
        <v>1626.96</v>
      </c>
      <c r="K29" s="9">
        <v>700.12</v>
      </c>
      <c r="L29" s="11">
        <f t="shared" si="0"/>
        <v>32303.08</v>
      </c>
      <c r="M29" s="5">
        <f t="shared" si="4"/>
        <v>7688.13</v>
      </c>
      <c r="N29" s="5">
        <f t="shared" si="5"/>
        <v>30.04</v>
      </c>
      <c r="O29" s="5">
        <f t="shared" si="6"/>
        <v>2745.76</v>
      </c>
      <c r="P29" s="5">
        <f t="shared" si="7"/>
        <v>2691.92</v>
      </c>
      <c r="Q29" s="5">
        <f t="shared" si="8"/>
        <v>45458.93</v>
      </c>
      <c r="R29" s="12">
        <f t="shared" si="9"/>
        <v>1540</v>
      </c>
      <c r="S29" s="5">
        <f t="shared" si="10"/>
        <v>46998.93</v>
      </c>
    </row>
    <row r="30" spans="1:19" s="22" customFormat="1" ht="23.25" customHeight="1">
      <c r="A30" s="38" t="s">
        <v>43</v>
      </c>
      <c r="B30" s="4" t="s">
        <v>35</v>
      </c>
      <c r="C30" s="5">
        <v>21205.02</v>
      </c>
      <c r="D30" s="5">
        <v>117.72</v>
      </c>
      <c r="E30" s="5">
        <f t="shared" si="1"/>
        <v>1776.9</v>
      </c>
      <c r="F30" s="6"/>
      <c r="G30" s="7">
        <f t="shared" si="2"/>
        <v>23099.640000000003</v>
      </c>
      <c r="H30" s="8">
        <v>573.03</v>
      </c>
      <c r="I30" s="8">
        <f t="shared" si="3"/>
        <v>6876.36</v>
      </c>
      <c r="J30" s="8">
        <f t="shared" si="13"/>
        <v>1626.96</v>
      </c>
      <c r="K30" s="9">
        <v>700.12</v>
      </c>
      <c r="L30" s="11">
        <f t="shared" si="0"/>
        <v>32303.08</v>
      </c>
      <c r="M30" s="5">
        <f t="shared" si="4"/>
        <v>7688.13</v>
      </c>
      <c r="N30" s="5">
        <f t="shared" si="5"/>
        <v>30.04</v>
      </c>
      <c r="O30" s="5">
        <f t="shared" si="6"/>
        <v>2745.76</v>
      </c>
      <c r="P30" s="5">
        <f t="shared" si="7"/>
        <v>2691.92</v>
      </c>
      <c r="Q30" s="5">
        <f t="shared" si="8"/>
        <v>45458.93</v>
      </c>
      <c r="R30" s="12">
        <f t="shared" si="9"/>
        <v>1540</v>
      </c>
      <c r="S30" s="5">
        <f t="shared" si="10"/>
        <v>46998.93</v>
      </c>
    </row>
    <row r="31" spans="1:19" s="22" customFormat="1" ht="23.25" customHeight="1">
      <c r="A31" s="38"/>
      <c r="B31" s="4" t="s">
        <v>44</v>
      </c>
      <c r="C31" s="5">
        <v>21205.02</v>
      </c>
      <c r="D31" s="5">
        <v>117.72</v>
      </c>
      <c r="E31" s="5">
        <f t="shared" si="1"/>
        <v>1776.9</v>
      </c>
      <c r="F31" s="8">
        <v>792.76</v>
      </c>
      <c r="G31" s="7">
        <f t="shared" si="2"/>
        <v>23892.400000000001</v>
      </c>
      <c r="H31" s="8">
        <v>573.03</v>
      </c>
      <c r="I31" s="8">
        <f t="shared" si="3"/>
        <v>6876.36</v>
      </c>
      <c r="J31" s="8">
        <f t="shared" si="13"/>
        <v>1626.96</v>
      </c>
      <c r="K31" s="9">
        <v>700.12</v>
      </c>
      <c r="L31" s="11">
        <f t="shared" si="0"/>
        <v>33095.840000000004</v>
      </c>
      <c r="M31" s="5">
        <f t="shared" si="4"/>
        <v>7876.81</v>
      </c>
      <c r="N31" s="5">
        <f t="shared" si="5"/>
        <v>30.78</v>
      </c>
      <c r="O31" s="5">
        <f t="shared" si="6"/>
        <v>2813.15</v>
      </c>
      <c r="P31" s="5">
        <f t="shared" si="7"/>
        <v>2757.99</v>
      </c>
      <c r="Q31" s="5">
        <f t="shared" si="8"/>
        <v>46574.57</v>
      </c>
      <c r="R31" s="12">
        <f t="shared" si="9"/>
        <v>1540</v>
      </c>
      <c r="S31" s="5">
        <f t="shared" si="10"/>
        <v>48114.57</v>
      </c>
    </row>
    <row r="32" spans="1:19" s="22" customFormat="1" ht="23.25" customHeight="1">
      <c r="A32" s="38"/>
      <c r="B32" s="4" t="s">
        <v>45</v>
      </c>
      <c r="C32" s="5">
        <v>21205.02</v>
      </c>
      <c r="D32" s="5">
        <v>117.72</v>
      </c>
      <c r="E32" s="5">
        <f t="shared" si="1"/>
        <v>1776.9</v>
      </c>
      <c r="F32" s="8">
        <v>1585.52</v>
      </c>
      <c r="G32" s="7">
        <f t="shared" si="2"/>
        <v>24685.160000000003</v>
      </c>
      <c r="H32" s="8">
        <v>573.03</v>
      </c>
      <c r="I32" s="8">
        <f t="shared" si="3"/>
        <v>6876.36</v>
      </c>
      <c r="J32" s="8">
        <f t="shared" si="13"/>
        <v>1626.96</v>
      </c>
      <c r="K32" s="9">
        <v>700.12</v>
      </c>
      <c r="L32" s="11">
        <f t="shared" si="0"/>
        <v>33888.600000000006</v>
      </c>
      <c r="M32" s="5">
        <f t="shared" si="4"/>
        <v>8065.49</v>
      </c>
      <c r="N32" s="5">
        <f t="shared" si="5"/>
        <v>31.52</v>
      </c>
      <c r="O32" s="5">
        <f t="shared" si="6"/>
        <v>2880.53</v>
      </c>
      <c r="P32" s="5">
        <f t="shared" si="7"/>
        <v>2824.05</v>
      </c>
      <c r="Q32" s="5">
        <f t="shared" si="8"/>
        <v>47690.19</v>
      </c>
      <c r="R32" s="12">
        <f t="shared" si="9"/>
        <v>1540</v>
      </c>
      <c r="S32" s="5">
        <f t="shared" si="10"/>
        <v>49230.19</v>
      </c>
    </row>
    <row r="33" spans="1:19" s="22" customFormat="1" ht="23.25" customHeight="1">
      <c r="A33" s="38"/>
      <c r="B33" s="4" t="s">
        <v>46</v>
      </c>
      <c r="C33" s="5">
        <v>21205.02</v>
      </c>
      <c r="D33" s="5">
        <v>117.72</v>
      </c>
      <c r="E33" s="5">
        <f t="shared" si="1"/>
        <v>1776.9</v>
      </c>
      <c r="F33" s="8">
        <v>2378.2799999999997</v>
      </c>
      <c r="G33" s="7">
        <f t="shared" si="2"/>
        <v>25477.920000000002</v>
      </c>
      <c r="H33" s="8">
        <v>573.03</v>
      </c>
      <c r="I33" s="8">
        <f t="shared" si="3"/>
        <v>6876.36</v>
      </c>
      <c r="J33" s="8">
        <f t="shared" si="13"/>
        <v>1626.96</v>
      </c>
      <c r="K33" s="9">
        <v>700.12</v>
      </c>
      <c r="L33" s="11">
        <f t="shared" si="0"/>
        <v>34681.360000000008</v>
      </c>
      <c r="M33" s="5">
        <f t="shared" si="4"/>
        <v>8254.16</v>
      </c>
      <c r="N33" s="5">
        <f t="shared" si="5"/>
        <v>32.25</v>
      </c>
      <c r="O33" s="5">
        <f t="shared" si="6"/>
        <v>2947.92</v>
      </c>
      <c r="P33" s="5">
        <f t="shared" si="7"/>
        <v>2890.11</v>
      </c>
      <c r="Q33" s="5">
        <f t="shared" si="8"/>
        <v>48805.8</v>
      </c>
      <c r="R33" s="12">
        <f t="shared" si="9"/>
        <v>1540</v>
      </c>
      <c r="S33" s="5">
        <f t="shared" si="10"/>
        <v>50345.8</v>
      </c>
    </row>
    <row r="34" spans="1:19" s="22" customFormat="1" ht="23.25" customHeight="1">
      <c r="A34" s="38"/>
      <c r="B34" s="4" t="s">
        <v>47</v>
      </c>
      <c r="C34" s="5">
        <v>21205.02</v>
      </c>
      <c r="D34" s="5">
        <v>117.72</v>
      </c>
      <c r="E34" s="5">
        <f t="shared" si="1"/>
        <v>1776.9</v>
      </c>
      <c r="F34" s="8">
        <v>3171.04</v>
      </c>
      <c r="G34" s="7">
        <f t="shared" si="2"/>
        <v>26270.680000000004</v>
      </c>
      <c r="H34" s="8">
        <v>573.03</v>
      </c>
      <c r="I34" s="8">
        <f t="shared" si="3"/>
        <v>6876.36</v>
      </c>
      <c r="J34" s="8">
        <f t="shared" si="13"/>
        <v>1626.96</v>
      </c>
      <c r="K34" s="9">
        <v>700.12</v>
      </c>
      <c r="L34" s="11">
        <f t="shared" si="0"/>
        <v>35474.120000000003</v>
      </c>
      <c r="M34" s="5">
        <f t="shared" si="4"/>
        <v>8442.84</v>
      </c>
      <c r="N34" s="5">
        <f t="shared" si="5"/>
        <v>32.99</v>
      </c>
      <c r="O34" s="5">
        <f t="shared" si="6"/>
        <v>3015.3</v>
      </c>
      <c r="P34" s="5">
        <f t="shared" si="7"/>
        <v>2956.18</v>
      </c>
      <c r="Q34" s="5">
        <f t="shared" si="8"/>
        <v>49921.430000000008</v>
      </c>
      <c r="R34" s="12">
        <f t="shared" si="9"/>
        <v>1540</v>
      </c>
      <c r="S34" s="5">
        <f t="shared" si="10"/>
        <v>51461.430000000008</v>
      </c>
    </row>
    <row r="35" spans="1:19" s="22" customFormat="1" ht="23.25" customHeight="1">
      <c r="A35" s="38"/>
      <c r="B35" s="4" t="s">
        <v>36</v>
      </c>
      <c r="C35" s="5">
        <v>19998.12</v>
      </c>
      <c r="D35" s="5">
        <v>171.12</v>
      </c>
      <c r="E35" s="5">
        <f t="shared" si="1"/>
        <v>1680.77</v>
      </c>
      <c r="F35" s="8"/>
      <c r="G35" s="7">
        <f t="shared" si="2"/>
        <v>21850.01</v>
      </c>
      <c r="H35" s="8">
        <v>490.47</v>
      </c>
      <c r="I35" s="8">
        <f t="shared" si="3"/>
        <v>5885.64</v>
      </c>
      <c r="J35" s="8">
        <f>1348.1+44.5</f>
        <v>1392.6</v>
      </c>
      <c r="K35" s="9">
        <v>700.12</v>
      </c>
      <c r="L35" s="11">
        <f t="shared" si="0"/>
        <v>29828.369999999995</v>
      </c>
      <c r="M35" s="5">
        <f t="shared" si="4"/>
        <v>7099.15</v>
      </c>
      <c r="N35" s="5">
        <f t="shared" si="5"/>
        <v>27.74</v>
      </c>
      <c r="O35" s="5">
        <f t="shared" si="6"/>
        <v>2535.41</v>
      </c>
      <c r="P35" s="5">
        <f t="shared" si="7"/>
        <v>2485.6999999999998</v>
      </c>
      <c r="Q35" s="5">
        <f t="shared" si="8"/>
        <v>41976.369999999995</v>
      </c>
      <c r="R35" s="12">
        <f t="shared" si="9"/>
        <v>1540</v>
      </c>
      <c r="S35" s="5">
        <f t="shared" si="10"/>
        <v>43516.369999999995</v>
      </c>
    </row>
    <row r="36" spans="1:19" ht="23.25" customHeight="1">
      <c r="B36" s="23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1:19" ht="56.25">
      <c r="A37" s="2" t="s">
        <v>1</v>
      </c>
      <c r="B37" s="2" t="s">
        <v>48</v>
      </c>
      <c r="C37" s="3" t="s">
        <v>3</v>
      </c>
      <c r="D37" s="3" t="s">
        <v>5</v>
      </c>
      <c r="E37" s="3" t="s">
        <v>69</v>
      </c>
      <c r="F37" s="3" t="s">
        <v>49</v>
      </c>
      <c r="G37" s="3" t="s">
        <v>71</v>
      </c>
      <c r="H37" s="3" t="s">
        <v>11</v>
      </c>
      <c r="I37" s="3" t="s">
        <v>70</v>
      </c>
      <c r="J37" s="2" t="s">
        <v>13</v>
      </c>
      <c r="K37" s="2" t="s">
        <v>14</v>
      </c>
      <c r="L37" s="2" t="s">
        <v>15</v>
      </c>
      <c r="M37" s="3" t="s">
        <v>16</v>
      </c>
      <c r="N37" s="3" t="s">
        <v>17</v>
      </c>
      <c r="O37" s="3" t="s">
        <v>18</v>
      </c>
      <c r="P37" s="3" t="s">
        <v>19</v>
      </c>
      <c r="Q37" s="15"/>
    </row>
    <row r="38" spans="1:19" ht="23.25" customHeight="1">
      <c r="A38" s="36" t="s">
        <v>51</v>
      </c>
      <c r="B38" s="24" t="s">
        <v>52</v>
      </c>
      <c r="C38" s="16">
        <v>51523.85</v>
      </c>
      <c r="D38" s="5">
        <f>ROUND((C38)/12,2)</f>
        <v>4293.6499999999996</v>
      </c>
      <c r="E38" s="7">
        <f>+C38+D38</f>
        <v>55817.5</v>
      </c>
      <c r="F38" s="16">
        <f>2039.05+(7.9*13)</f>
        <v>2141.75</v>
      </c>
      <c r="G38" s="18">
        <f>+E38+F38</f>
        <v>57959.25</v>
      </c>
      <c r="H38" s="19">
        <v>615.25</v>
      </c>
      <c r="I38" s="31">
        <f>+G38+H38</f>
        <v>58574.5</v>
      </c>
      <c r="J38" s="5">
        <f>ROUND(I38*23.8%,2)</f>
        <v>13940.73</v>
      </c>
      <c r="K38" s="5">
        <f>ROUND(I38*0.093%,2)</f>
        <v>54.47</v>
      </c>
      <c r="L38" s="5">
        <f>ROUND(I38*8.5%,2)</f>
        <v>4978.83</v>
      </c>
      <c r="M38" s="5">
        <f>ROUND(I38/12,2)</f>
        <v>4881.21</v>
      </c>
      <c r="N38" s="5">
        <f>SUM(I38:M38)</f>
        <v>82429.740000000005</v>
      </c>
      <c r="O38" s="12">
        <f>7*220</f>
        <v>1540</v>
      </c>
      <c r="P38" s="5">
        <f>+N38+O38</f>
        <v>83969.74</v>
      </c>
      <c r="Q38" s="15"/>
    </row>
    <row r="39" spans="1:19" ht="23.25" customHeight="1">
      <c r="A39" s="36"/>
      <c r="B39" s="25" t="s">
        <v>53</v>
      </c>
      <c r="C39" s="16">
        <v>56699.02</v>
      </c>
      <c r="D39" s="5">
        <f t="shared" ref="D39:D58" si="14">ROUND((C39)/12,2)</f>
        <v>4724.92</v>
      </c>
      <c r="E39" s="7">
        <f t="shared" ref="E39:E58" si="15">+C39+D39</f>
        <v>61423.939999999995</v>
      </c>
      <c r="F39" s="16">
        <f t="shared" ref="F39:F44" si="16">2039.05+(7.9*13)</f>
        <v>2141.75</v>
      </c>
      <c r="G39" s="18">
        <f t="shared" ref="G39:G58" si="17">+E39+F39</f>
        <v>63565.689999999995</v>
      </c>
      <c r="H39" s="19">
        <v>615.25</v>
      </c>
      <c r="I39" s="31">
        <f t="shared" ref="I39:I58" si="18">+G39+H39</f>
        <v>64180.939999999995</v>
      </c>
      <c r="J39" s="5">
        <f t="shared" ref="J39:J58" si="19">ROUND(I39*23.8%,2)</f>
        <v>15275.06</v>
      </c>
      <c r="K39" s="5">
        <f t="shared" ref="K39:K58" si="20">ROUND(I39*0.093%,2)</f>
        <v>59.69</v>
      </c>
      <c r="L39" s="5">
        <f t="shared" ref="L39:L58" si="21">ROUND(I39*8.5%,2)</f>
        <v>5455.38</v>
      </c>
      <c r="M39" s="5">
        <f t="shared" ref="M39:M58" si="22">ROUND(I39/12,2)</f>
        <v>5348.41</v>
      </c>
      <c r="N39" s="5">
        <f t="shared" ref="N39:N58" si="23">SUM(I39:M39)</f>
        <v>90319.48000000001</v>
      </c>
      <c r="O39" s="12">
        <f t="shared" ref="O39:O58" si="24">7*220</f>
        <v>1540</v>
      </c>
      <c r="P39" s="5">
        <f t="shared" ref="P39:P58" si="25">+N39+O39</f>
        <v>91859.48000000001</v>
      </c>
      <c r="Q39" s="15"/>
    </row>
    <row r="40" spans="1:19" ht="23.25" customHeight="1">
      <c r="A40" s="36"/>
      <c r="B40" s="25" t="s">
        <v>54</v>
      </c>
      <c r="C40" s="16">
        <v>62106.5</v>
      </c>
      <c r="D40" s="5">
        <f t="shared" si="14"/>
        <v>5175.54</v>
      </c>
      <c r="E40" s="7">
        <f t="shared" si="15"/>
        <v>67282.039999999994</v>
      </c>
      <c r="F40" s="16">
        <f t="shared" si="16"/>
        <v>2141.75</v>
      </c>
      <c r="G40" s="18">
        <f t="shared" si="17"/>
        <v>69423.789999999994</v>
      </c>
      <c r="H40" s="19">
        <v>615.25</v>
      </c>
      <c r="I40" s="31">
        <f t="shared" si="18"/>
        <v>70039.039999999994</v>
      </c>
      <c r="J40" s="5">
        <f t="shared" si="19"/>
        <v>16669.29</v>
      </c>
      <c r="K40" s="5">
        <f t="shared" si="20"/>
        <v>65.14</v>
      </c>
      <c r="L40" s="5">
        <f t="shared" si="21"/>
        <v>5953.32</v>
      </c>
      <c r="M40" s="5">
        <f t="shared" si="22"/>
        <v>5836.59</v>
      </c>
      <c r="N40" s="5">
        <f t="shared" si="23"/>
        <v>98563.379999999976</v>
      </c>
      <c r="O40" s="12">
        <f t="shared" si="24"/>
        <v>1540</v>
      </c>
      <c r="P40" s="5">
        <f t="shared" si="25"/>
        <v>100103.37999999998</v>
      </c>
      <c r="Q40" s="15"/>
    </row>
    <row r="41" spans="1:19" ht="23.25" customHeight="1">
      <c r="A41" s="36"/>
      <c r="B41" s="25" t="s">
        <v>55</v>
      </c>
      <c r="C41" s="16">
        <v>67457.22</v>
      </c>
      <c r="D41" s="5">
        <f t="shared" si="14"/>
        <v>5621.44</v>
      </c>
      <c r="E41" s="7">
        <f t="shared" si="15"/>
        <v>73078.66</v>
      </c>
      <c r="F41" s="16">
        <f t="shared" si="16"/>
        <v>2141.75</v>
      </c>
      <c r="G41" s="18">
        <f t="shared" si="17"/>
        <v>75220.41</v>
      </c>
      <c r="H41" s="19">
        <v>615.25</v>
      </c>
      <c r="I41" s="31">
        <f t="shared" si="18"/>
        <v>75835.66</v>
      </c>
      <c r="J41" s="5">
        <f t="shared" si="19"/>
        <v>18048.89</v>
      </c>
      <c r="K41" s="5">
        <f t="shared" si="20"/>
        <v>70.53</v>
      </c>
      <c r="L41" s="5">
        <f t="shared" si="21"/>
        <v>6446.03</v>
      </c>
      <c r="M41" s="5">
        <f t="shared" si="22"/>
        <v>6319.64</v>
      </c>
      <c r="N41" s="5">
        <f t="shared" si="23"/>
        <v>106720.75</v>
      </c>
      <c r="O41" s="12">
        <f t="shared" si="24"/>
        <v>1540</v>
      </c>
      <c r="P41" s="5">
        <f t="shared" si="25"/>
        <v>108260.75</v>
      </c>
      <c r="Q41" s="15"/>
    </row>
    <row r="42" spans="1:19" ht="23.25" customHeight="1">
      <c r="A42" s="36"/>
      <c r="B42" s="25" t="s">
        <v>56</v>
      </c>
      <c r="C42" s="16">
        <v>77257.48</v>
      </c>
      <c r="D42" s="5">
        <f t="shared" si="14"/>
        <v>6438.12</v>
      </c>
      <c r="E42" s="7">
        <f t="shared" si="15"/>
        <v>83695.599999999991</v>
      </c>
      <c r="F42" s="16">
        <f t="shared" si="16"/>
        <v>2141.75</v>
      </c>
      <c r="G42" s="18">
        <f t="shared" si="17"/>
        <v>85837.349999999991</v>
      </c>
      <c r="H42" s="19">
        <v>615.25</v>
      </c>
      <c r="I42" s="31">
        <f t="shared" si="18"/>
        <v>86452.599999999991</v>
      </c>
      <c r="J42" s="5">
        <f t="shared" si="19"/>
        <v>20575.72</v>
      </c>
      <c r="K42" s="5">
        <f t="shared" si="20"/>
        <v>80.400000000000006</v>
      </c>
      <c r="L42" s="5">
        <f t="shared" si="21"/>
        <v>7348.47</v>
      </c>
      <c r="M42" s="5">
        <f t="shared" si="22"/>
        <v>7204.38</v>
      </c>
      <c r="N42" s="5">
        <f t="shared" si="23"/>
        <v>121661.56999999999</v>
      </c>
      <c r="O42" s="12">
        <f t="shared" si="24"/>
        <v>1540</v>
      </c>
      <c r="P42" s="5">
        <f t="shared" si="25"/>
        <v>123201.56999999999</v>
      </c>
      <c r="Q42" s="15"/>
    </row>
    <row r="43" spans="1:19" ht="23.25" customHeight="1">
      <c r="A43" s="36"/>
      <c r="B43" s="25" t="s">
        <v>57</v>
      </c>
      <c r="C43" s="16">
        <v>84659.75</v>
      </c>
      <c r="D43" s="5">
        <f t="shared" si="14"/>
        <v>7054.98</v>
      </c>
      <c r="E43" s="7">
        <f t="shared" si="15"/>
        <v>91714.73</v>
      </c>
      <c r="F43" s="16">
        <f t="shared" si="16"/>
        <v>2141.75</v>
      </c>
      <c r="G43" s="18">
        <f t="shared" si="17"/>
        <v>93856.48</v>
      </c>
      <c r="H43" s="19">
        <v>615.25</v>
      </c>
      <c r="I43" s="31">
        <f t="shared" si="18"/>
        <v>94471.73</v>
      </c>
      <c r="J43" s="5">
        <f t="shared" si="19"/>
        <v>22484.27</v>
      </c>
      <c r="K43" s="5">
        <f t="shared" si="20"/>
        <v>87.86</v>
      </c>
      <c r="L43" s="5">
        <f t="shared" si="21"/>
        <v>8030.1</v>
      </c>
      <c r="M43" s="5">
        <f t="shared" si="22"/>
        <v>7872.64</v>
      </c>
      <c r="N43" s="5">
        <f t="shared" si="23"/>
        <v>132946.6</v>
      </c>
      <c r="O43" s="12">
        <f t="shared" si="24"/>
        <v>1540</v>
      </c>
      <c r="P43" s="5">
        <f t="shared" si="25"/>
        <v>134486.6</v>
      </c>
      <c r="Q43" s="15"/>
    </row>
    <row r="44" spans="1:19" ht="23.25" customHeight="1">
      <c r="A44" s="36"/>
      <c r="B44" s="25" t="s">
        <v>58</v>
      </c>
      <c r="C44" s="16">
        <v>94247.82</v>
      </c>
      <c r="D44" s="5">
        <f t="shared" si="14"/>
        <v>7853.99</v>
      </c>
      <c r="E44" s="7">
        <f t="shared" si="15"/>
        <v>102101.81000000001</v>
      </c>
      <c r="F44" s="16">
        <f t="shared" si="16"/>
        <v>2141.75</v>
      </c>
      <c r="G44" s="18">
        <f t="shared" si="17"/>
        <v>104243.56000000001</v>
      </c>
      <c r="H44" s="19">
        <v>615.25</v>
      </c>
      <c r="I44" s="31">
        <f t="shared" si="18"/>
        <v>104858.81000000001</v>
      </c>
      <c r="J44" s="5">
        <f t="shared" si="19"/>
        <v>24956.400000000001</v>
      </c>
      <c r="K44" s="5">
        <f t="shared" si="20"/>
        <v>97.52</v>
      </c>
      <c r="L44" s="5">
        <f t="shared" si="21"/>
        <v>8913</v>
      </c>
      <c r="M44" s="5">
        <f t="shared" si="22"/>
        <v>8738.23</v>
      </c>
      <c r="N44" s="5">
        <f t="shared" si="23"/>
        <v>147563.96000000005</v>
      </c>
      <c r="O44" s="12">
        <f t="shared" si="24"/>
        <v>1540</v>
      </c>
      <c r="P44" s="5">
        <f t="shared" si="25"/>
        <v>149103.96000000005</v>
      </c>
      <c r="Q44" s="15"/>
    </row>
    <row r="45" spans="1:19" ht="23.25" customHeight="1">
      <c r="A45" s="36" t="s">
        <v>59</v>
      </c>
      <c r="B45" s="24" t="s">
        <v>52</v>
      </c>
      <c r="C45" s="16">
        <v>39943.17</v>
      </c>
      <c r="D45" s="5">
        <f t="shared" si="14"/>
        <v>3328.6</v>
      </c>
      <c r="E45" s="7">
        <f t="shared" si="15"/>
        <v>43271.77</v>
      </c>
      <c r="F45" s="16">
        <f>1694.68+(6.6*13)</f>
        <v>1780.48</v>
      </c>
      <c r="G45" s="18">
        <f t="shared" si="17"/>
        <v>45052.25</v>
      </c>
      <c r="H45" s="19">
        <v>615.25</v>
      </c>
      <c r="I45" s="31">
        <f t="shared" si="18"/>
        <v>45667.5</v>
      </c>
      <c r="J45" s="5">
        <f t="shared" si="19"/>
        <v>10868.87</v>
      </c>
      <c r="K45" s="5">
        <f t="shared" si="20"/>
        <v>42.47</v>
      </c>
      <c r="L45" s="5">
        <f t="shared" si="21"/>
        <v>3881.74</v>
      </c>
      <c r="M45" s="5">
        <f t="shared" si="22"/>
        <v>3805.63</v>
      </c>
      <c r="N45" s="5">
        <f t="shared" si="23"/>
        <v>64266.21</v>
      </c>
      <c r="O45" s="12">
        <f t="shared" si="24"/>
        <v>1540</v>
      </c>
      <c r="P45" s="5">
        <f t="shared" si="25"/>
        <v>65806.209999999992</v>
      </c>
      <c r="Q45" s="15"/>
    </row>
    <row r="46" spans="1:19" ht="23.25" customHeight="1">
      <c r="A46" s="36"/>
      <c r="B46" s="25" t="s">
        <v>53</v>
      </c>
      <c r="C46" s="16">
        <v>43632.19</v>
      </c>
      <c r="D46" s="5">
        <f t="shared" si="14"/>
        <v>3636.02</v>
      </c>
      <c r="E46" s="7">
        <f t="shared" si="15"/>
        <v>47268.21</v>
      </c>
      <c r="F46" s="16">
        <f t="shared" ref="F46:F51" si="26">1694.68+(6.6*13)</f>
        <v>1780.48</v>
      </c>
      <c r="G46" s="18">
        <f t="shared" si="17"/>
        <v>49048.69</v>
      </c>
      <c r="H46" s="19">
        <v>615.25</v>
      </c>
      <c r="I46" s="31">
        <f t="shared" si="18"/>
        <v>49663.94</v>
      </c>
      <c r="J46" s="5">
        <f t="shared" si="19"/>
        <v>11820.02</v>
      </c>
      <c r="K46" s="5">
        <f t="shared" si="20"/>
        <v>46.19</v>
      </c>
      <c r="L46" s="5">
        <f t="shared" si="21"/>
        <v>4221.43</v>
      </c>
      <c r="M46" s="5">
        <f t="shared" si="22"/>
        <v>4138.66</v>
      </c>
      <c r="N46" s="5">
        <f t="shared" si="23"/>
        <v>69890.24000000002</v>
      </c>
      <c r="O46" s="12">
        <f t="shared" si="24"/>
        <v>1540</v>
      </c>
      <c r="P46" s="5">
        <f t="shared" si="25"/>
        <v>71430.24000000002</v>
      </c>
      <c r="Q46" s="15"/>
    </row>
    <row r="47" spans="1:19" ht="23.25" customHeight="1">
      <c r="A47" s="36"/>
      <c r="B47" s="25" t="s">
        <v>54</v>
      </c>
      <c r="C47" s="16">
        <v>47460.14</v>
      </c>
      <c r="D47" s="5">
        <f t="shared" si="14"/>
        <v>3955.01</v>
      </c>
      <c r="E47" s="7">
        <f t="shared" si="15"/>
        <v>51415.15</v>
      </c>
      <c r="F47" s="16">
        <f t="shared" si="26"/>
        <v>1780.48</v>
      </c>
      <c r="G47" s="18">
        <f t="shared" si="17"/>
        <v>53195.630000000005</v>
      </c>
      <c r="H47" s="19">
        <v>615.25</v>
      </c>
      <c r="I47" s="31">
        <f t="shared" si="18"/>
        <v>53810.880000000005</v>
      </c>
      <c r="J47" s="5">
        <f t="shared" si="19"/>
        <v>12806.99</v>
      </c>
      <c r="K47" s="5">
        <f t="shared" si="20"/>
        <v>50.04</v>
      </c>
      <c r="L47" s="5">
        <f t="shared" si="21"/>
        <v>4573.92</v>
      </c>
      <c r="M47" s="5">
        <f t="shared" si="22"/>
        <v>4484.24</v>
      </c>
      <c r="N47" s="5">
        <f t="shared" si="23"/>
        <v>75726.070000000007</v>
      </c>
      <c r="O47" s="12">
        <f t="shared" si="24"/>
        <v>1540</v>
      </c>
      <c r="P47" s="5">
        <f t="shared" si="25"/>
        <v>77266.070000000007</v>
      </c>
      <c r="Q47" s="15"/>
    </row>
    <row r="48" spans="1:19" ht="23.25" customHeight="1">
      <c r="A48" s="36"/>
      <c r="B48" s="25" t="s">
        <v>55</v>
      </c>
      <c r="C48" s="16">
        <v>51294.05</v>
      </c>
      <c r="D48" s="5">
        <f t="shared" si="14"/>
        <v>4274.5</v>
      </c>
      <c r="E48" s="7">
        <f t="shared" si="15"/>
        <v>55568.55</v>
      </c>
      <c r="F48" s="16">
        <f t="shared" si="26"/>
        <v>1780.48</v>
      </c>
      <c r="G48" s="18">
        <f t="shared" si="17"/>
        <v>57349.030000000006</v>
      </c>
      <c r="H48" s="19">
        <v>615.25</v>
      </c>
      <c r="I48" s="31">
        <f t="shared" si="18"/>
        <v>57964.280000000006</v>
      </c>
      <c r="J48" s="5">
        <f t="shared" si="19"/>
        <v>13795.5</v>
      </c>
      <c r="K48" s="5">
        <f t="shared" si="20"/>
        <v>53.91</v>
      </c>
      <c r="L48" s="5">
        <f t="shared" si="21"/>
        <v>4926.96</v>
      </c>
      <c r="M48" s="5">
        <f t="shared" si="22"/>
        <v>4830.3599999999997</v>
      </c>
      <c r="N48" s="5">
        <f t="shared" si="23"/>
        <v>81571.010000000009</v>
      </c>
      <c r="O48" s="12">
        <f t="shared" si="24"/>
        <v>1540</v>
      </c>
      <c r="P48" s="5">
        <f t="shared" si="25"/>
        <v>83111.010000000009</v>
      </c>
      <c r="Q48" s="15"/>
    </row>
    <row r="49" spans="1:19" ht="23.25" customHeight="1">
      <c r="A49" s="36"/>
      <c r="B49" s="25" t="s">
        <v>56</v>
      </c>
      <c r="C49" s="16">
        <v>57753.96</v>
      </c>
      <c r="D49" s="5">
        <f t="shared" si="14"/>
        <v>4812.83</v>
      </c>
      <c r="E49" s="7">
        <f t="shared" si="15"/>
        <v>62566.79</v>
      </c>
      <c r="F49" s="16">
        <f t="shared" si="26"/>
        <v>1780.48</v>
      </c>
      <c r="G49" s="18">
        <f t="shared" si="17"/>
        <v>64347.270000000004</v>
      </c>
      <c r="H49" s="19">
        <v>615.25</v>
      </c>
      <c r="I49" s="31">
        <f t="shared" si="18"/>
        <v>64962.520000000004</v>
      </c>
      <c r="J49" s="5">
        <f t="shared" si="19"/>
        <v>15461.08</v>
      </c>
      <c r="K49" s="5">
        <f t="shared" si="20"/>
        <v>60.42</v>
      </c>
      <c r="L49" s="5">
        <f t="shared" si="21"/>
        <v>5521.81</v>
      </c>
      <c r="M49" s="5">
        <f t="shared" si="22"/>
        <v>5413.54</v>
      </c>
      <c r="N49" s="5">
        <f t="shared" si="23"/>
        <v>91419.37</v>
      </c>
      <c r="O49" s="12">
        <f t="shared" si="24"/>
        <v>1540</v>
      </c>
      <c r="P49" s="5">
        <f t="shared" si="25"/>
        <v>92959.37</v>
      </c>
      <c r="Q49" s="15"/>
    </row>
    <row r="50" spans="1:19" ht="23.25" customHeight="1">
      <c r="A50" s="36"/>
      <c r="B50" s="25" t="s">
        <v>57</v>
      </c>
      <c r="C50" s="16">
        <v>63084.57</v>
      </c>
      <c r="D50" s="5">
        <f t="shared" si="14"/>
        <v>5257.05</v>
      </c>
      <c r="E50" s="7">
        <f t="shared" si="15"/>
        <v>68341.62</v>
      </c>
      <c r="F50" s="16">
        <f t="shared" si="26"/>
        <v>1780.48</v>
      </c>
      <c r="G50" s="18">
        <f t="shared" si="17"/>
        <v>70122.099999999991</v>
      </c>
      <c r="H50" s="19">
        <v>615.25</v>
      </c>
      <c r="I50" s="31">
        <f t="shared" si="18"/>
        <v>70737.349999999991</v>
      </c>
      <c r="J50" s="5">
        <f t="shared" si="19"/>
        <v>16835.490000000002</v>
      </c>
      <c r="K50" s="5">
        <f t="shared" si="20"/>
        <v>65.790000000000006</v>
      </c>
      <c r="L50" s="5">
        <f t="shared" si="21"/>
        <v>6012.67</v>
      </c>
      <c r="M50" s="5">
        <f t="shared" si="22"/>
        <v>5894.78</v>
      </c>
      <c r="N50" s="5">
        <f t="shared" si="23"/>
        <v>99546.079999999987</v>
      </c>
      <c r="O50" s="12">
        <f t="shared" si="24"/>
        <v>1540</v>
      </c>
      <c r="P50" s="5">
        <f t="shared" si="25"/>
        <v>101086.07999999999</v>
      </c>
      <c r="Q50" s="15"/>
    </row>
    <row r="51" spans="1:19" ht="23.25" customHeight="1">
      <c r="A51" s="36"/>
      <c r="B51" s="25" t="s">
        <v>58</v>
      </c>
      <c r="C51" s="16">
        <v>69916.13</v>
      </c>
      <c r="D51" s="5">
        <f t="shared" si="14"/>
        <v>5826.34</v>
      </c>
      <c r="E51" s="7">
        <f t="shared" si="15"/>
        <v>75742.47</v>
      </c>
      <c r="F51" s="16">
        <f t="shared" si="26"/>
        <v>1780.48</v>
      </c>
      <c r="G51" s="18">
        <f t="shared" si="17"/>
        <v>77522.95</v>
      </c>
      <c r="H51" s="19">
        <v>615.25</v>
      </c>
      <c r="I51" s="31">
        <f t="shared" si="18"/>
        <v>78138.2</v>
      </c>
      <c r="J51" s="5">
        <f t="shared" si="19"/>
        <v>18596.89</v>
      </c>
      <c r="K51" s="5">
        <f t="shared" si="20"/>
        <v>72.67</v>
      </c>
      <c r="L51" s="5">
        <f t="shared" si="21"/>
        <v>6641.75</v>
      </c>
      <c r="M51" s="5">
        <f t="shared" si="22"/>
        <v>6511.52</v>
      </c>
      <c r="N51" s="5">
        <f t="shared" si="23"/>
        <v>109961.03</v>
      </c>
      <c r="O51" s="12">
        <f t="shared" si="24"/>
        <v>1540</v>
      </c>
      <c r="P51" s="5">
        <f t="shared" si="25"/>
        <v>111501.03</v>
      </c>
      <c r="Q51" s="15"/>
    </row>
    <row r="52" spans="1:19" ht="23.25" customHeight="1">
      <c r="A52" s="36" t="s">
        <v>60</v>
      </c>
      <c r="B52" s="24" t="s">
        <v>52</v>
      </c>
      <c r="C52" s="16">
        <v>31539.57</v>
      </c>
      <c r="D52" s="5">
        <f t="shared" si="14"/>
        <v>2628.3</v>
      </c>
      <c r="E52" s="7">
        <f t="shared" si="15"/>
        <v>34167.870000000003</v>
      </c>
      <c r="F52" s="16">
        <f>1456.78+(5.6*13)</f>
        <v>1529.58</v>
      </c>
      <c r="G52" s="18">
        <f t="shared" si="17"/>
        <v>35697.450000000004</v>
      </c>
      <c r="H52" s="19">
        <v>615.25</v>
      </c>
      <c r="I52" s="31">
        <f t="shared" si="18"/>
        <v>36312.700000000004</v>
      </c>
      <c r="J52" s="5">
        <f t="shared" si="19"/>
        <v>8642.42</v>
      </c>
      <c r="K52" s="5">
        <f t="shared" si="20"/>
        <v>33.770000000000003</v>
      </c>
      <c r="L52" s="5">
        <f t="shared" si="21"/>
        <v>3086.58</v>
      </c>
      <c r="M52" s="5">
        <f t="shared" si="22"/>
        <v>3026.06</v>
      </c>
      <c r="N52" s="5">
        <f t="shared" si="23"/>
        <v>51101.53</v>
      </c>
      <c r="O52" s="12">
        <f t="shared" si="24"/>
        <v>1540</v>
      </c>
      <c r="P52" s="5">
        <f t="shared" si="25"/>
        <v>52641.53</v>
      </c>
      <c r="Q52" s="15"/>
    </row>
    <row r="53" spans="1:19" ht="23.25" customHeight="1">
      <c r="A53" s="36"/>
      <c r="B53" s="25" t="s">
        <v>53</v>
      </c>
      <c r="C53" s="16">
        <v>34037.379999999997</v>
      </c>
      <c r="D53" s="5">
        <f t="shared" si="14"/>
        <v>2836.45</v>
      </c>
      <c r="E53" s="7">
        <f t="shared" si="15"/>
        <v>36873.829999999994</v>
      </c>
      <c r="F53" s="16">
        <f t="shared" ref="F53:F58" si="27">1456.78+(5.6*13)</f>
        <v>1529.58</v>
      </c>
      <c r="G53" s="18">
        <f t="shared" si="17"/>
        <v>38403.409999999996</v>
      </c>
      <c r="H53" s="19">
        <v>615.25</v>
      </c>
      <c r="I53" s="31">
        <f t="shared" si="18"/>
        <v>39018.659999999996</v>
      </c>
      <c r="J53" s="5">
        <f t="shared" si="19"/>
        <v>9286.44</v>
      </c>
      <c r="K53" s="5">
        <f t="shared" si="20"/>
        <v>36.29</v>
      </c>
      <c r="L53" s="5">
        <f t="shared" si="21"/>
        <v>3316.59</v>
      </c>
      <c r="M53" s="5">
        <f t="shared" si="22"/>
        <v>3251.56</v>
      </c>
      <c r="N53" s="5">
        <f t="shared" si="23"/>
        <v>54909.539999999994</v>
      </c>
      <c r="O53" s="12">
        <f t="shared" si="24"/>
        <v>1540</v>
      </c>
      <c r="P53" s="5">
        <f t="shared" si="25"/>
        <v>56449.539999999994</v>
      </c>
      <c r="Q53" s="15"/>
    </row>
    <row r="54" spans="1:19" ht="23.25" customHeight="1">
      <c r="A54" s="36"/>
      <c r="B54" s="25" t="s">
        <v>54</v>
      </c>
      <c r="C54" s="16">
        <v>36622.730000000003</v>
      </c>
      <c r="D54" s="5">
        <f t="shared" si="14"/>
        <v>3051.89</v>
      </c>
      <c r="E54" s="7">
        <f t="shared" si="15"/>
        <v>39674.620000000003</v>
      </c>
      <c r="F54" s="16">
        <f t="shared" si="27"/>
        <v>1529.58</v>
      </c>
      <c r="G54" s="18">
        <f t="shared" si="17"/>
        <v>41204.200000000004</v>
      </c>
      <c r="H54" s="19">
        <v>615.25</v>
      </c>
      <c r="I54" s="31">
        <f t="shared" si="18"/>
        <v>41819.450000000004</v>
      </c>
      <c r="J54" s="5">
        <f t="shared" si="19"/>
        <v>9953.0300000000007</v>
      </c>
      <c r="K54" s="5">
        <f t="shared" si="20"/>
        <v>38.89</v>
      </c>
      <c r="L54" s="5">
        <f t="shared" si="21"/>
        <v>3554.65</v>
      </c>
      <c r="M54" s="5">
        <f t="shared" si="22"/>
        <v>3484.95</v>
      </c>
      <c r="N54" s="5">
        <f t="shared" si="23"/>
        <v>58850.97</v>
      </c>
      <c r="O54" s="12">
        <f t="shared" si="24"/>
        <v>1540</v>
      </c>
      <c r="P54" s="5">
        <f t="shared" si="25"/>
        <v>60390.97</v>
      </c>
      <c r="Q54" s="15"/>
    </row>
    <row r="55" spans="1:19" ht="23.25" customHeight="1">
      <c r="A55" s="36"/>
      <c r="B55" s="25" t="s">
        <v>55</v>
      </c>
      <c r="C55" s="16">
        <v>39286.49</v>
      </c>
      <c r="D55" s="5">
        <f t="shared" si="14"/>
        <v>3273.87</v>
      </c>
      <c r="E55" s="7">
        <f t="shared" si="15"/>
        <v>42560.36</v>
      </c>
      <c r="F55" s="16">
        <f t="shared" si="27"/>
        <v>1529.58</v>
      </c>
      <c r="G55" s="18">
        <f t="shared" si="17"/>
        <v>44089.94</v>
      </c>
      <c r="H55" s="19">
        <v>615.25</v>
      </c>
      <c r="I55" s="31">
        <f t="shared" si="18"/>
        <v>44705.19</v>
      </c>
      <c r="J55" s="5">
        <f t="shared" si="19"/>
        <v>10639.84</v>
      </c>
      <c r="K55" s="5">
        <f t="shared" si="20"/>
        <v>41.58</v>
      </c>
      <c r="L55" s="5">
        <f t="shared" si="21"/>
        <v>3799.94</v>
      </c>
      <c r="M55" s="5">
        <f t="shared" si="22"/>
        <v>3725.43</v>
      </c>
      <c r="N55" s="5">
        <f t="shared" si="23"/>
        <v>62911.98</v>
      </c>
      <c r="O55" s="12">
        <f t="shared" si="24"/>
        <v>1540</v>
      </c>
      <c r="P55" s="5">
        <f t="shared" si="25"/>
        <v>64451.98</v>
      </c>
      <c r="Q55" s="15"/>
    </row>
    <row r="56" spans="1:19" ht="23.25" customHeight="1">
      <c r="A56" s="36"/>
      <c r="B56" s="25" t="s">
        <v>56</v>
      </c>
      <c r="C56" s="16">
        <v>44025.65</v>
      </c>
      <c r="D56" s="5">
        <f t="shared" si="14"/>
        <v>3668.8</v>
      </c>
      <c r="E56" s="7">
        <f t="shared" si="15"/>
        <v>47694.450000000004</v>
      </c>
      <c r="F56" s="16">
        <f t="shared" si="27"/>
        <v>1529.58</v>
      </c>
      <c r="G56" s="18">
        <f t="shared" si="17"/>
        <v>49224.030000000006</v>
      </c>
      <c r="H56" s="19">
        <v>615.25</v>
      </c>
      <c r="I56" s="31">
        <f t="shared" si="18"/>
        <v>49839.280000000006</v>
      </c>
      <c r="J56" s="5">
        <f t="shared" si="19"/>
        <v>11861.75</v>
      </c>
      <c r="K56" s="5">
        <f t="shared" si="20"/>
        <v>46.35</v>
      </c>
      <c r="L56" s="5">
        <f t="shared" si="21"/>
        <v>4236.34</v>
      </c>
      <c r="M56" s="5">
        <f t="shared" si="22"/>
        <v>4153.2700000000004</v>
      </c>
      <c r="N56" s="5">
        <f t="shared" si="23"/>
        <v>70136.990000000005</v>
      </c>
      <c r="O56" s="12">
        <f t="shared" si="24"/>
        <v>1540</v>
      </c>
      <c r="P56" s="5">
        <f t="shared" si="25"/>
        <v>71676.990000000005</v>
      </c>
      <c r="Q56" s="15"/>
    </row>
    <row r="57" spans="1:19" ht="23.25" customHeight="1">
      <c r="A57" s="36"/>
      <c r="B57" s="25" t="s">
        <v>57</v>
      </c>
      <c r="C57" s="16">
        <v>47829.31</v>
      </c>
      <c r="D57" s="5">
        <f t="shared" si="14"/>
        <v>3985.78</v>
      </c>
      <c r="E57" s="7">
        <f t="shared" si="15"/>
        <v>51815.09</v>
      </c>
      <c r="F57" s="16">
        <f t="shared" si="27"/>
        <v>1529.58</v>
      </c>
      <c r="G57" s="18">
        <f t="shared" si="17"/>
        <v>53344.67</v>
      </c>
      <c r="H57" s="19">
        <v>615.25</v>
      </c>
      <c r="I57" s="31">
        <f t="shared" si="18"/>
        <v>53959.92</v>
      </c>
      <c r="J57" s="5">
        <f t="shared" si="19"/>
        <v>12842.46</v>
      </c>
      <c r="K57" s="5">
        <f t="shared" si="20"/>
        <v>50.18</v>
      </c>
      <c r="L57" s="5">
        <f t="shared" si="21"/>
        <v>4586.59</v>
      </c>
      <c r="M57" s="5">
        <f t="shared" si="22"/>
        <v>4496.66</v>
      </c>
      <c r="N57" s="5">
        <f t="shared" si="23"/>
        <v>75935.81</v>
      </c>
      <c r="O57" s="12">
        <f t="shared" si="24"/>
        <v>1540</v>
      </c>
      <c r="P57" s="5">
        <f t="shared" si="25"/>
        <v>77475.81</v>
      </c>
      <c r="Q57" s="15"/>
    </row>
    <row r="58" spans="1:19" ht="23.25" customHeight="1">
      <c r="A58" s="36"/>
      <c r="B58" s="25" t="s">
        <v>58</v>
      </c>
      <c r="C58" s="16">
        <v>52698.35</v>
      </c>
      <c r="D58" s="5">
        <f t="shared" si="14"/>
        <v>4391.53</v>
      </c>
      <c r="E58" s="7">
        <f t="shared" si="15"/>
        <v>57089.88</v>
      </c>
      <c r="F58" s="16">
        <f t="shared" si="27"/>
        <v>1529.58</v>
      </c>
      <c r="G58" s="18">
        <f t="shared" si="17"/>
        <v>58619.46</v>
      </c>
      <c r="H58" s="19">
        <v>615.25</v>
      </c>
      <c r="I58" s="31">
        <f t="shared" si="18"/>
        <v>59234.71</v>
      </c>
      <c r="J58" s="5">
        <f t="shared" si="19"/>
        <v>14097.86</v>
      </c>
      <c r="K58" s="5">
        <f t="shared" si="20"/>
        <v>55.09</v>
      </c>
      <c r="L58" s="5">
        <f t="shared" si="21"/>
        <v>5034.95</v>
      </c>
      <c r="M58" s="5">
        <f t="shared" si="22"/>
        <v>4936.2299999999996</v>
      </c>
      <c r="N58" s="5">
        <f t="shared" si="23"/>
        <v>83358.84</v>
      </c>
      <c r="O58" s="12">
        <f t="shared" si="24"/>
        <v>1540</v>
      </c>
      <c r="P58" s="5">
        <f t="shared" si="25"/>
        <v>84898.84</v>
      </c>
      <c r="Q58" s="15"/>
    </row>
    <row r="59" spans="1:19" ht="18.75" customHeight="1"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O59" s="15"/>
      <c r="P59" s="15"/>
      <c r="Q59" s="15"/>
      <c r="R59" s="15"/>
      <c r="S59" s="15"/>
    </row>
    <row r="60" spans="1:19" ht="18.75" customHeight="1">
      <c r="C60" s="15"/>
      <c r="D60" s="15"/>
      <c r="E60" s="15"/>
      <c r="F60" s="15"/>
      <c r="G60" s="15"/>
      <c r="H60" s="15"/>
      <c r="I60" s="15"/>
      <c r="J60" s="27"/>
      <c r="K60" s="28"/>
      <c r="L60" s="28"/>
      <c r="M60" s="15"/>
      <c r="O60" s="15"/>
      <c r="P60" s="15"/>
      <c r="Q60" s="15"/>
      <c r="R60" s="15"/>
      <c r="S60" s="15"/>
    </row>
    <row r="61" spans="1:19" ht="18.75" customHeight="1">
      <c r="J61" s="23"/>
      <c r="K61" s="23"/>
      <c r="L61" s="23"/>
    </row>
    <row r="62" spans="1:19" ht="18.75" customHeight="1">
      <c r="J62" s="23"/>
      <c r="K62" s="23"/>
      <c r="L62" s="23"/>
    </row>
  </sheetData>
  <autoFilter ref="A2:S2" xr:uid="{00000000-0009-0000-0000-000004000000}"/>
  <mergeCells count="9">
    <mergeCell ref="A38:A44"/>
    <mergeCell ref="A45:A51"/>
    <mergeCell ref="A52:A58"/>
    <mergeCell ref="A1:S1"/>
    <mergeCell ref="A3:A9"/>
    <mergeCell ref="A10:A16"/>
    <mergeCell ref="A17:A22"/>
    <mergeCell ref="A23:A29"/>
    <mergeCell ref="A30:A35"/>
  </mergeCells>
  <pageMargins left="0.25" right="0.25" top="0.75" bottom="0.75" header="0.3" footer="0.3"/>
  <pageSetup paperSize="8" scale="53" firstPageNumber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S40"/>
  <sheetViews>
    <sheetView zoomScale="90" workbookViewId="0">
      <selection activeCell="I3" sqref="I3"/>
    </sheetView>
  </sheetViews>
  <sheetFormatPr defaultColWidth="12.5703125" defaultRowHeight="18.75" customHeight="1"/>
  <cols>
    <col min="1" max="1" width="27.140625" style="23" bestFit="1" customWidth="1"/>
    <col min="2" max="2" width="20.7109375" style="20" customWidth="1"/>
    <col min="3" max="3" width="15.7109375" style="20" bestFit="1" customWidth="1"/>
    <col min="4" max="4" width="14.28515625" style="20" bestFit="1" customWidth="1"/>
    <col min="5" max="5" width="13.42578125" style="20" customWidth="1"/>
    <col min="6" max="6" width="14" style="20" bestFit="1" customWidth="1"/>
    <col min="7" max="7" width="16.85546875" style="20" bestFit="1" customWidth="1"/>
    <col min="8" max="8" width="16.140625" style="20" customWidth="1"/>
    <col min="9" max="9" width="14.42578125" style="20" bestFit="1" customWidth="1"/>
    <col min="10" max="10" width="15.28515625" style="20" bestFit="1" customWidth="1"/>
    <col min="11" max="11" width="25.28515625" style="20" bestFit="1" customWidth="1"/>
    <col min="12" max="12" width="20.140625" style="20" bestFit="1" customWidth="1"/>
    <col min="13" max="13" width="25.5703125" style="26" bestFit="1" customWidth="1"/>
    <col min="14" max="14" width="11.7109375" style="26" bestFit="1" customWidth="1"/>
    <col min="15" max="15" width="17.7109375" style="15" bestFit="1" customWidth="1"/>
    <col min="16" max="16" width="13.85546875" style="26" bestFit="1" customWidth="1"/>
    <col min="17" max="17" width="11" style="20" bestFit="1" customWidth="1"/>
    <col min="18" max="18" width="11.42578125" style="20" bestFit="1" customWidth="1"/>
    <col min="19" max="19" width="13.7109375" style="20" bestFit="1" customWidth="1"/>
    <col min="20" max="16384" width="12.5703125" style="20"/>
  </cols>
  <sheetData>
    <row r="1" spans="1:19" ht="23.25" customHeight="1">
      <c r="A1" s="37" t="s">
        <v>68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19" s="21" customFormat="1" ht="55.5" customHeight="1">
      <c r="A2" s="2" t="s">
        <v>1</v>
      </c>
      <c r="B2" s="2" t="s">
        <v>2</v>
      </c>
      <c r="C2" s="2" t="s">
        <v>61</v>
      </c>
      <c r="D2" s="2" t="s">
        <v>62</v>
      </c>
      <c r="E2" s="2" t="s">
        <v>5</v>
      </c>
      <c r="F2" s="2" t="s">
        <v>69</v>
      </c>
      <c r="G2" s="2" t="s">
        <v>8</v>
      </c>
      <c r="H2" s="2" t="s">
        <v>9</v>
      </c>
      <c r="I2" s="2" t="s">
        <v>10</v>
      </c>
      <c r="J2" s="2" t="s">
        <v>11</v>
      </c>
      <c r="K2" s="3" t="s">
        <v>70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63</v>
      </c>
      <c r="Q2" s="2" t="s">
        <v>17</v>
      </c>
      <c r="R2" s="3" t="s">
        <v>18</v>
      </c>
      <c r="S2" s="2" t="s">
        <v>19</v>
      </c>
    </row>
    <row r="3" spans="1:19" s="22" customFormat="1" ht="23.25" customHeight="1">
      <c r="A3" s="38" t="s">
        <v>22</v>
      </c>
      <c r="B3" s="4" t="s">
        <v>23</v>
      </c>
      <c r="C3" s="5">
        <v>27844.05</v>
      </c>
      <c r="D3" s="5"/>
      <c r="E3" s="5">
        <f>ROUND((C3+D3)/12,2)</f>
        <v>2320.34</v>
      </c>
      <c r="F3" s="7">
        <f>+C3+D3+E3</f>
        <v>30164.39</v>
      </c>
      <c r="G3" s="8">
        <v>859.77</v>
      </c>
      <c r="H3" s="8">
        <f t="shared" ref="H3:H15" si="0">G3*12</f>
        <v>10317.24</v>
      </c>
      <c r="I3" s="8">
        <f>2363.04+78.1</f>
        <v>2441.14</v>
      </c>
      <c r="J3" s="9">
        <v>700.12</v>
      </c>
      <c r="K3" s="11">
        <f t="shared" ref="K3:K15" si="1">+F3+H3+I3+J3</f>
        <v>43622.89</v>
      </c>
      <c r="L3" s="5">
        <f>ROUND(K3*23.8%,2)</f>
        <v>10382.25</v>
      </c>
      <c r="M3" s="5">
        <f>ROUND(K3*0.093%,2)</f>
        <v>40.57</v>
      </c>
      <c r="N3" s="11">
        <f>ROUND(K3*8.5%,2)</f>
        <v>3707.95</v>
      </c>
      <c r="O3" s="5">
        <f>ROUND(K3/12,2)</f>
        <v>3635.24</v>
      </c>
      <c r="P3" s="11">
        <f>ROUND(K3*1.61%,2)</f>
        <v>702.33</v>
      </c>
      <c r="Q3" s="5">
        <f>SUM(K3:P3)</f>
        <v>62091.229999999996</v>
      </c>
      <c r="R3" s="12">
        <f>7*220</f>
        <v>1540</v>
      </c>
      <c r="S3" s="5">
        <f>+Q3+R3</f>
        <v>63631.229999999996</v>
      </c>
    </row>
    <row r="4" spans="1:19" s="22" customFormat="1" ht="23.25" customHeight="1">
      <c r="A4" s="38"/>
      <c r="B4" s="4" t="s">
        <v>28</v>
      </c>
      <c r="C4" s="5">
        <v>25299.02</v>
      </c>
      <c r="D4" s="5"/>
      <c r="E4" s="5">
        <f t="shared" ref="E4:E15" si="2">ROUND((C4+D4)/12,2)</f>
        <v>2108.25</v>
      </c>
      <c r="F4" s="7">
        <f t="shared" ref="F4:F15" si="3">+C4+D4+E4</f>
        <v>27407.27</v>
      </c>
      <c r="G4" s="8">
        <v>773.49</v>
      </c>
      <c r="H4" s="8">
        <f t="shared" si="0"/>
        <v>9281.880000000001</v>
      </c>
      <c r="I4" s="8">
        <f>2125.88+70.2</f>
        <v>2196.08</v>
      </c>
      <c r="J4" s="9">
        <v>700.12</v>
      </c>
      <c r="K4" s="11">
        <f t="shared" si="1"/>
        <v>39585.350000000006</v>
      </c>
      <c r="L4" s="5">
        <f t="shared" ref="L4:L15" si="4">ROUND(K4*23.8%,2)</f>
        <v>9421.31</v>
      </c>
      <c r="M4" s="5">
        <f t="shared" ref="M4:M15" si="5">ROUND(K4*0.093%,2)</f>
        <v>36.81</v>
      </c>
      <c r="N4" s="5">
        <f t="shared" ref="N4:N15" si="6">ROUND(K4*8.5%,2)</f>
        <v>3364.75</v>
      </c>
      <c r="O4" s="5">
        <f t="shared" ref="O4:O15" si="7">ROUND(K4/12,2)</f>
        <v>3298.78</v>
      </c>
      <c r="P4" s="11">
        <f t="shared" ref="P4:P15" si="8">ROUND(K4*1.61%,2)</f>
        <v>637.32000000000005</v>
      </c>
      <c r="Q4" s="5">
        <f t="shared" ref="Q4:Q15" si="9">SUM(K4:P4)</f>
        <v>56344.32</v>
      </c>
      <c r="R4" s="12">
        <f t="shared" ref="R4:R15" si="10">7*220</f>
        <v>1540</v>
      </c>
      <c r="S4" s="5">
        <f t="shared" ref="S4:S15" si="11">+Q4+R4</f>
        <v>57884.32</v>
      </c>
    </row>
    <row r="5" spans="1:19" s="22" customFormat="1" ht="23.25" customHeight="1">
      <c r="A5" s="38"/>
      <c r="B5" s="4" t="s">
        <v>29</v>
      </c>
      <c r="C5" s="5">
        <v>23278.51</v>
      </c>
      <c r="D5" s="5"/>
      <c r="E5" s="5">
        <f t="shared" si="2"/>
        <v>1939.88</v>
      </c>
      <c r="F5" s="7">
        <f t="shared" si="3"/>
        <v>25218.39</v>
      </c>
      <c r="G5" s="8">
        <v>659.31</v>
      </c>
      <c r="H5" s="8">
        <f t="shared" si="0"/>
        <v>7911.7199999999993</v>
      </c>
      <c r="I5" s="8">
        <f>1812.11+59.9</f>
        <v>1872.01</v>
      </c>
      <c r="J5" s="9">
        <v>700.12</v>
      </c>
      <c r="K5" s="11">
        <f t="shared" si="1"/>
        <v>35702.240000000005</v>
      </c>
      <c r="L5" s="5">
        <f t="shared" si="4"/>
        <v>8497.1299999999992</v>
      </c>
      <c r="M5" s="5">
        <f t="shared" si="5"/>
        <v>33.200000000000003</v>
      </c>
      <c r="N5" s="5">
        <f t="shared" si="6"/>
        <v>3034.69</v>
      </c>
      <c r="O5" s="5">
        <f t="shared" si="7"/>
        <v>2975.19</v>
      </c>
      <c r="P5" s="11">
        <f t="shared" si="8"/>
        <v>574.80999999999995</v>
      </c>
      <c r="Q5" s="5">
        <f t="shared" si="9"/>
        <v>50817.26</v>
      </c>
      <c r="R5" s="12">
        <f t="shared" si="10"/>
        <v>1540</v>
      </c>
      <c r="S5" s="5">
        <f t="shared" si="11"/>
        <v>52357.26</v>
      </c>
    </row>
    <row r="6" spans="1:19" s="22" customFormat="1" ht="23.25" customHeight="1">
      <c r="A6" s="38" t="s">
        <v>30</v>
      </c>
      <c r="B6" s="4" t="s">
        <v>29</v>
      </c>
      <c r="C6" s="5">
        <v>23278.51</v>
      </c>
      <c r="D6" s="5"/>
      <c r="E6" s="5">
        <f t="shared" si="2"/>
        <v>1939.88</v>
      </c>
      <c r="F6" s="7">
        <f t="shared" si="3"/>
        <v>25218.39</v>
      </c>
      <c r="G6" s="8">
        <v>659.31</v>
      </c>
      <c r="H6" s="8">
        <f t="shared" si="0"/>
        <v>7911.7199999999993</v>
      </c>
      <c r="I6" s="8">
        <f>1812.11+59.9</f>
        <v>1872.01</v>
      </c>
      <c r="J6" s="9">
        <v>700.12</v>
      </c>
      <c r="K6" s="11">
        <f t="shared" si="1"/>
        <v>35702.240000000005</v>
      </c>
      <c r="L6" s="5">
        <f t="shared" si="4"/>
        <v>8497.1299999999992</v>
      </c>
      <c r="M6" s="5">
        <f t="shared" si="5"/>
        <v>33.200000000000003</v>
      </c>
      <c r="N6" s="5">
        <f t="shared" si="6"/>
        <v>3034.69</v>
      </c>
      <c r="O6" s="5">
        <f t="shared" si="7"/>
        <v>2975.19</v>
      </c>
      <c r="P6" s="11">
        <f t="shared" si="8"/>
        <v>574.80999999999995</v>
      </c>
      <c r="Q6" s="5">
        <f t="shared" si="9"/>
        <v>50817.26</v>
      </c>
      <c r="R6" s="12">
        <f t="shared" si="10"/>
        <v>1540</v>
      </c>
      <c r="S6" s="5">
        <f t="shared" si="11"/>
        <v>52357.26</v>
      </c>
    </row>
    <row r="7" spans="1:19" s="22" customFormat="1" ht="23.25" customHeight="1">
      <c r="A7" s="38"/>
      <c r="B7" s="4" t="s">
        <v>35</v>
      </c>
      <c r="C7" s="5">
        <v>21205.02</v>
      </c>
      <c r="D7" s="5">
        <v>117.72</v>
      </c>
      <c r="E7" s="5">
        <f t="shared" si="2"/>
        <v>1776.9</v>
      </c>
      <c r="F7" s="7">
        <f t="shared" si="3"/>
        <v>23099.640000000003</v>
      </c>
      <c r="G7" s="8">
        <v>573.03</v>
      </c>
      <c r="H7" s="8">
        <f t="shared" si="0"/>
        <v>6876.36</v>
      </c>
      <c r="I7" s="8">
        <f>1574.96+52</f>
        <v>1626.96</v>
      </c>
      <c r="J7" s="9">
        <v>700.12</v>
      </c>
      <c r="K7" s="11">
        <f t="shared" si="1"/>
        <v>32303.08</v>
      </c>
      <c r="L7" s="5">
        <f t="shared" si="4"/>
        <v>7688.13</v>
      </c>
      <c r="M7" s="5">
        <f t="shared" si="5"/>
        <v>30.04</v>
      </c>
      <c r="N7" s="5">
        <f t="shared" si="6"/>
        <v>2745.76</v>
      </c>
      <c r="O7" s="5">
        <f t="shared" si="7"/>
        <v>2691.92</v>
      </c>
      <c r="P7" s="11">
        <f t="shared" si="8"/>
        <v>520.08000000000004</v>
      </c>
      <c r="Q7" s="5">
        <f t="shared" si="9"/>
        <v>45979.01</v>
      </c>
      <c r="R7" s="12">
        <f t="shared" si="10"/>
        <v>1540</v>
      </c>
      <c r="S7" s="5">
        <f t="shared" si="11"/>
        <v>47519.01</v>
      </c>
    </row>
    <row r="8" spans="1:19" s="22" customFormat="1" ht="23.25" customHeight="1">
      <c r="A8" s="38"/>
      <c r="B8" s="4" t="s">
        <v>36</v>
      </c>
      <c r="C8" s="5">
        <v>19998.12</v>
      </c>
      <c r="D8" s="5">
        <v>171.12</v>
      </c>
      <c r="E8" s="5">
        <f t="shared" si="2"/>
        <v>1680.77</v>
      </c>
      <c r="F8" s="7">
        <f t="shared" si="3"/>
        <v>21850.01</v>
      </c>
      <c r="G8" s="8">
        <v>490.47</v>
      </c>
      <c r="H8" s="8">
        <f t="shared" si="0"/>
        <v>5885.64</v>
      </c>
      <c r="I8" s="8">
        <f>1348.1+44.5</f>
        <v>1392.6</v>
      </c>
      <c r="J8" s="9">
        <v>700.12</v>
      </c>
      <c r="K8" s="11">
        <f t="shared" si="1"/>
        <v>29828.369999999995</v>
      </c>
      <c r="L8" s="5">
        <f t="shared" si="4"/>
        <v>7099.15</v>
      </c>
      <c r="M8" s="5">
        <f t="shared" si="5"/>
        <v>27.74</v>
      </c>
      <c r="N8" s="5">
        <f t="shared" si="6"/>
        <v>2535.41</v>
      </c>
      <c r="O8" s="5">
        <f t="shared" si="7"/>
        <v>2485.6999999999998</v>
      </c>
      <c r="P8" s="11">
        <f t="shared" si="8"/>
        <v>480.24</v>
      </c>
      <c r="Q8" s="5">
        <f t="shared" si="9"/>
        <v>42456.609999999993</v>
      </c>
      <c r="R8" s="12">
        <f t="shared" si="10"/>
        <v>1540</v>
      </c>
      <c r="S8" s="5">
        <f t="shared" si="11"/>
        <v>43996.609999999993</v>
      </c>
    </row>
    <row r="9" spans="1:19" s="22" customFormat="1" ht="23.25" customHeight="1">
      <c r="A9" s="38" t="s">
        <v>37</v>
      </c>
      <c r="B9" s="4" t="s">
        <v>23</v>
      </c>
      <c r="C9" s="5">
        <v>27844.05</v>
      </c>
      <c r="D9" s="5"/>
      <c r="E9" s="5">
        <f t="shared" si="2"/>
        <v>2320.34</v>
      </c>
      <c r="F9" s="7">
        <f t="shared" si="3"/>
        <v>30164.39</v>
      </c>
      <c r="G9" s="8">
        <v>859.77</v>
      </c>
      <c r="H9" s="8">
        <f t="shared" si="0"/>
        <v>10317.24</v>
      </c>
      <c r="I9" s="8">
        <f>2363.04+78.1</f>
        <v>2441.14</v>
      </c>
      <c r="J9" s="9">
        <v>700.12</v>
      </c>
      <c r="K9" s="11">
        <f t="shared" si="1"/>
        <v>43622.89</v>
      </c>
      <c r="L9" s="5">
        <f t="shared" si="4"/>
        <v>10382.25</v>
      </c>
      <c r="M9" s="5">
        <f t="shared" si="5"/>
        <v>40.57</v>
      </c>
      <c r="N9" s="5">
        <f t="shared" si="6"/>
        <v>3707.95</v>
      </c>
      <c r="O9" s="5">
        <f t="shared" si="7"/>
        <v>3635.24</v>
      </c>
      <c r="P9" s="11">
        <f t="shared" si="8"/>
        <v>702.33</v>
      </c>
      <c r="Q9" s="5">
        <f t="shared" si="9"/>
        <v>62091.229999999996</v>
      </c>
      <c r="R9" s="12">
        <f t="shared" si="10"/>
        <v>1540</v>
      </c>
      <c r="S9" s="5">
        <f t="shared" si="11"/>
        <v>63631.229999999996</v>
      </c>
    </row>
    <row r="10" spans="1:19" s="22" customFormat="1" ht="23.25" customHeight="1">
      <c r="A10" s="38"/>
      <c r="B10" s="4" t="s">
        <v>28</v>
      </c>
      <c r="C10" s="5">
        <v>25299.02</v>
      </c>
      <c r="D10" s="5"/>
      <c r="E10" s="5">
        <f t="shared" si="2"/>
        <v>2108.25</v>
      </c>
      <c r="F10" s="7">
        <f t="shared" si="3"/>
        <v>27407.27</v>
      </c>
      <c r="G10" s="8">
        <v>773.49</v>
      </c>
      <c r="H10" s="8">
        <f t="shared" si="0"/>
        <v>9281.880000000001</v>
      </c>
      <c r="I10" s="8">
        <f>2125.88+70.2</f>
        <v>2196.08</v>
      </c>
      <c r="J10" s="9">
        <v>700.12</v>
      </c>
      <c r="K10" s="11">
        <f t="shared" si="1"/>
        <v>39585.350000000006</v>
      </c>
      <c r="L10" s="5">
        <f t="shared" si="4"/>
        <v>9421.31</v>
      </c>
      <c r="M10" s="5">
        <f t="shared" si="5"/>
        <v>36.81</v>
      </c>
      <c r="N10" s="5">
        <f t="shared" si="6"/>
        <v>3364.75</v>
      </c>
      <c r="O10" s="5">
        <f t="shared" si="7"/>
        <v>3298.78</v>
      </c>
      <c r="P10" s="11">
        <f t="shared" si="8"/>
        <v>637.32000000000005</v>
      </c>
      <c r="Q10" s="5">
        <f t="shared" si="9"/>
        <v>56344.32</v>
      </c>
      <c r="R10" s="12">
        <f t="shared" si="10"/>
        <v>1540</v>
      </c>
      <c r="S10" s="5">
        <f t="shared" si="11"/>
        <v>57884.32</v>
      </c>
    </row>
    <row r="11" spans="1:19" s="22" customFormat="1" ht="23.25" customHeight="1">
      <c r="A11" s="38" t="s">
        <v>38</v>
      </c>
      <c r="B11" s="4" t="s">
        <v>28</v>
      </c>
      <c r="C11" s="5">
        <v>25299.02</v>
      </c>
      <c r="D11" s="5"/>
      <c r="E11" s="5">
        <f t="shared" si="2"/>
        <v>2108.25</v>
      </c>
      <c r="F11" s="7">
        <f t="shared" si="3"/>
        <v>27407.27</v>
      </c>
      <c r="G11" s="8">
        <v>773.49</v>
      </c>
      <c r="H11" s="8">
        <f t="shared" si="0"/>
        <v>9281.880000000001</v>
      </c>
      <c r="I11" s="8">
        <f>2125.88+70.2</f>
        <v>2196.08</v>
      </c>
      <c r="J11" s="9">
        <v>700.12</v>
      </c>
      <c r="K11" s="11">
        <f t="shared" si="1"/>
        <v>39585.350000000006</v>
      </c>
      <c r="L11" s="5">
        <f t="shared" si="4"/>
        <v>9421.31</v>
      </c>
      <c r="M11" s="5">
        <f t="shared" si="5"/>
        <v>36.81</v>
      </c>
      <c r="N11" s="5">
        <f t="shared" si="6"/>
        <v>3364.75</v>
      </c>
      <c r="O11" s="5">
        <f t="shared" si="7"/>
        <v>3298.78</v>
      </c>
      <c r="P11" s="11">
        <f t="shared" si="8"/>
        <v>637.32000000000005</v>
      </c>
      <c r="Q11" s="5">
        <f t="shared" si="9"/>
        <v>56344.32</v>
      </c>
      <c r="R11" s="12">
        <f t="shared" si="10"/>
        <v>1540</v>
      </c>
      <c r="S11" s="5">
        <f t="shared" si="11"/>
        <v>57884.32</v>
      </c>
    </row>
    <row r="12" spans="1:19" s="22" customFormat="1" ht="23.25" customHeight="1">
      <c r="A12" s="38"/>
      <c r="B12" s="4" t="s">
        <v>29</v>
      </c>
      <c r="C12" s="5">
        <v>23278.51</v>
      </c>
      <c r="D12" s="5"/>
      <c r="E12" s="5">
        <f t="shared" si="2"/>
        <v>1939.88</v>
      </c>
      <c r="F12" s="7">
        <f t="shared" si="3"/>
        <v>25218.39</v>
      </c>
      <c r="G12" s="8">
        <v>659.31</v>
      </c>
      <c r="H12" s="8">
        <f t="shared" si="0"/>
        <v>7911.7199999999993</v>
      </c>
      <c r="I12" s="8">
        <f>1812.11+59.9</f>
        <v>1872.01</v>
      </c>
      <c r="J12" s="9">
        <v>700.12</v>
      </c>
      <c r="K12" s="11">
        <f t="shared" si="1"/>
        <v>35702.240000000005</v>
      </c>
      <c r="L12" s="5">
        <f t="shared" si="4"/>
        <v>8497.1299999999992</v>
      </c>
      <c r="M12" s="5">
        <f t="shared" si="5"/>
        <v>33.200000000000003</v>
      </c>
      <c r="N12" s="5">
        <f t="shared" si="6"/>
        <v>3034.69</v>
      </c>
      <c r="O12" s="5">
        <f t="shared" si="7"/>
        <v>2975.19</v>
      </c>
      <c r="P12" s="11">
        <f t="shared" si="8"/>
        <v>574.80999999999995</v>
      </c>
      <c r="Q12" s="5">
        <f t="shared" si="9"/>
        <v>50817.26</v>
      </c>
      <c r="R12" s="12">
        <f t="shared" si="10"/>
        <v>1540</v>
      </c>
      <c r="S12" s="5">
        <f t="shared" si="11"/>
        <v>52357.26</v>
      </c>
    </row>
    <row r="13" spans="1:19" s="22" customFormat="1" ht="23.25" customHeight="1">
      <c r="A13" s="38"/>
      <c r="B13" s="4" t="s">
        <v>35</v>
      </c>
      <c r="C13" s="5">
        <v>21205.02</v>
      </c>
      <c r="D13" s="5">
        <v>117.72</v>
      </c>
      <c r="E13" s="5">
        <f t="shared" si="2"/>
        <v>1776.9</v>
      </c>
      <c r="F13" s="7">
        <f t="shared" si="3"/>
        <v>23099.640000000003</v>
      </c>
      <c r="G13" s="8">
        <v>573.03</v>
      </c>
      <c r="H13" s="8">
        <f t="shared" si="0"/>
        <v>6876.36</v>
      </c>
      <c r="I13" s="8">
        <f>1574.96+52</f>
        <v>1626.96</v>
      </c>
      <c r="J13" s="9">
        <v>700.12</v>
      </c>
      <c r="K13" s="11">
        <f t="shared" si="1"/>
        <v>32303.08</v>
      </c>
      <c r="L13" s="5">
        <f t="shared" si="4"/>
        <v>7688.13</v>
      </c>
      <c r="M13" s="5">
        <f t="shared" si="5"/>
        <v>30.04</v>
      </c>
      <c r="N13" s="5">
        <f t="shared" si="6"/>
        <v>2745.76</v>
      </c>
      <c r="O13" s="5">
        <f t="shared" si="7"/>
        <v>2691.92</v>
      </c>
      <c r="P13" s="11">
        <f t="shared" si="8"/>
        <v>520.08000000000004</v>
      </c>
      <c r="Q13" s="5">
        <f t="shared" si="9"/>
        <v>45979.01</v>
      </c>
      <c r="R13" s="12">
        <f t="shared" si="10"/>
        <v>1540</v>
      </c>
      <c r="S13" s="5">
        <f t="shared" si="11"/>
        <v>47519.01</v>
      </c>
    </row>
    <row r="14" spans="1:19" s="22" customFormat="1" ht="23.25" customHeight="1">
      <c r="A14" s="38" t="s">
        <v>43</v>
      </c>
      <c r="B14" s="4" t="s">
        <v>35</v>
      </c>
      <c r="C14" s="5">
        <v>21205.02</v>
      </c>
      <c r="D14" s="5">
        <v>117.72</v>
      </c>
      <c r="E14" s="5">
        <f t="shared" si="2"/>
        <v>1776.9</v>
      </c>
      <c r="F14" s="7">
        <f t="shared" si="3"/>
        <v>23099.640000000003</v>
      </c>
      <c r="G14" s="8">
        <v>573.03</v>
      </c>
      <c r="H14" s="8">
        <f t="shared" si="0"/>
        <v>6876.36</v>
      </c>
      <c r="I14" s="8">
        <f>1574.96+52</f>
        <v>1626.96</v>
      </c>
      <c r="J14" s="9">
        <v>700.12</v>
      </c>
      <c r="K14" s="11">
        <f t="shared" si="1"/>
        <v>32303.08</v>
      </c>
      <c r="L14" s="5">
        <f t="shared" si="4"/>
        <v>7688.13</v>
      </c>
      <c r="M14" s="5">
        <f t="shared" si="5"/>
        <v>30.04</v>
      </c>
      <c r="N14" s="5">
        <f t="shared" si="6"/>
        <v>2745.76</v>
      </c>
      <c r="O14" s="5">
        <f t="shared" si="7"/>
        <v>2691.92</v>
      </c>
      <c r="P14" s="11">
        <f t="shared" si="8"/>
        <v>520.08000000000004</v>
      </c>
      <c r="Q14" s="5">
        <f t="shared" si="9"/>
        <v>45979.01</v>
      </c>
      <c r="R14" s="12">
        <f t="shared" si="10"/>
        <v>1540</v>
      </c>
      <c r="S14" s="5">
        <f t="shared" si="11"/>
        <v>47519.01</v>
      </c>
    </row>
    <row r="15" spans="1:19" s="22" customFormat="1" ht="23.25" customHeight="1">
      <c r="A15" s="38"/>
      <c r="B15" s="4" t="s">
        <v>36</v>
      </c>
      <c r="C15" s="5">
        <v>19998.12</v>
      </c>
      <c r="D15" s="5">
        <v>171.12</v>
      </c>
      <c r="E15" s="5">
        <f t="shared" si="2"/>
        <v>1680.77</v>
      </c>
      <c r="F15" s="7">
        <f t="shared" si="3"/>
        <v>21850.01</v>
      </c>
      <c r="G15" s="8">
        <v>490.47</v>
      </c>
      <c r="H15" s="8">
        <f t="shared" si="0"/>
        <v>5885.64</v>
      </c>
      <c r="I15" s="8">
        <f>1348.1+44.5</f>
        <v>1392.6</v>
      </c>
      <c r="J15" s="9">
        <v>700.12</v>
      </c>
      <c r="K15" s="11">
        <f t="shared" si="1"/>
        <v>29828.369999999995</v>
      </c>
      <c r="L15" s="5">
        <f t="shared" si="4"/>
        <v>7099.15</v>
      </c>
      <c r="M15" s="5">
        <f t="shared" si="5"/>
        <v>27.74</v>
      </c>
      <c r="N15" s="5">
        <f t="shared" si="6"/>
        <v>2535.41</v>
      </c>
      <c r="O15" s="5">
        <f t="shared" si="7"/>
        <v>2485.6999999999998</v>
      </c>
      <c r="P15" s="11">
        <f t="shared" si="8"/>
        <v>480.24</v>
      </c>
      <c r="Q15" s="5">
        <f t="shared" si="9"/>
        <v>42456.609999999993</v>
      </c>
      <c r="R15" s="12">
        <f t="shared" si="10"/>
        <v>1540</v>
      </c>
      <c r="S15" s="5">
        <f t="shared" si="11"/>
        <v>43996.609999999993</v>
      </c>
    </row>
    <row r="16" spans="1:19" ht="23.25" customHeight="1">
      <c r="B16" s="23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8" ht="58.5" customHeight="1">
      <c r="A17" s="2" t="s">
        <v>1</v>
      </c>
      <c r="B17" s="2" t="s">
        <v>48</v>
      </c>
      <c r="C17" s="3" t="s">
        <v>3</v>
      </c>
      <c r="D17" s="3" t="s">
        <v>5</v>
      </c>
      <c r="E17" s="3" t="s">
        <v>69</v>
      </c>
      <c r="F17" s="3" t="s">
        <v>49</v>
      </c>
      <c r="G17" s="3" t="s">
        <v>71</v>
      </c>
      <c r="H17" s="3" t="s">
        <v>11</v>
      </c>
      <c r="I17" s="3" t="s">
        <v>70</v>
      </c>
      <c r="J17" s="2" t="s">
        <v>13</v>
      </c>
      <c r="K17" s="2" t="s">
        <v>14</v>
      </c>
      <c r="L17" s="2" t="s">
        <v>15</v>
      </c>
      <c r="M17" s="2" t="s">
        <v>16</v>
      </c>
      <c r="N17" s="2" t="s">
        <v>63</v>
      </c>
      <c r="O17" s="3" t="s">
        <v>17</v>
      </c>
      <c r="P17" s="3" t="s">
        <v>18</v>
      </c>
      <c r="Q17" s="3" t="s">
        <v>19</v>
      </c>
      <c r="R17" s="15"/>
    </row>
    <row r="18" spans="1:18" ht="23.25" customHeight="1">
      <c r="A18" s="36" t="s">
        <v>51</v>
      </c>
      <c r="B18" s="24" t="s">
        <v>52</v>
      </c>
      <c r="C18" s="16">
        <v>51523.85</v>
      </c>
      <c r="D18" s="5">
        <f>ROUND((C18)/12,2)</f>
        <v>4293.6499999999996</v>
      </c>
      <c r="E18" s="7">
        <f>+C18+D18</f>
        <v>55817.5</v>
      </c>
      <c r="F18" s="16">
        <f>2039.05+(7.9*13)</f>
        <v>2141.75</v>
      </c>
      <c r="G18" s="18">
        <f t="shared" ref="G18:G38" si="12">+E18+F18</f>
        <v>57959.25</v>
      </c>
      <c r="H18" s="19">
        <v>615.25</v>
      </c>
      <c r="I18" s="31">
        <f>+G18+H18</f>
        <v>58574.5</v>
      </c>
      <c r="J18" s="5">
        <f>ROUND(I18*23.8%,2)</f>
        <v>13940.73</v>
      </c>
      <c r="K18" s="5">
        <f>ROUND(I18*0.093%,2)</f>
        <v>54.47</v>
      </c>
      <c r="L18" s="11">
        <f>ROUND(I18*8.5%,2)</f>
        <v>4978.83</v>
      </c>
      <c r="M18" s="5">
        <f>ROUND(I18/12,2)</f>
        <v>4881.21</v>
      </c>
      <c r="N18" s="11">
        <f>ROUND(I18*1.61%,2)</f>
        <v>943.05</v>
      </c>
      <c r="O18" s="5">
        <f>SUM(I18:N18)</f>
        <v>83372.790000000008</v>
      </c>
      <c r="P18" s="12">
        <f>7*220</f>
        <v>1540</v>
      </c>
      <c r="Q18" s="5">
        <f>+O18+P18</f>
        <v>84912.790000000008</v>
      </c>
      <c r="R18" s="15"/>
    </row>
    <row r="19" spans="1:18" ht="23.25" customHeight="1">
      <c r="A19" s="36"/>
      <c r="B19" s="25" t="s">
        <v>53</v>
      </c>
      <c r="C19" s="16">
        <v>56699.02</v>
      </c>
      <c r="D19" s="5">
        <f t="shared" ref="D19:D38" si="13">ROUND((C19)/12,2)</f>
        <v>4724.92</v>
      </c>
      <c r="E19" s="7">
        <f t="shared" ref="E19:E38" si="14">+C19+D19</f>
        <v>61423.939999999995</v>
      </c>
      <c r="F19" s="16">
        <f t="shared" ref="F19:F24" si="15">2039.05+(7.9*13)</f>
        <v>2141.75</v>
      </c>
      <c r="G19" s="18">
        <f t="shared" si="12"/>
        <v>63565.689999999995</v>
      </c>
      <c r="H19" s="19">
        <v>615.25</v>
      </c>
      <c r="I19" s="31">
        <f t="shared" ref="I19:I38" si="16">+G19+H19</f>
        <v>64180.939999999995</v>
      </c>
      <c r="J19" s="5">
        <f t="shared" ref="J19:J38" si="17">ROUND(I19*23.8%,2)</f>
        <v>15275.06</v>
      </c>
      <c r="K19" s="5">
        <f t="shared" ref="K19:K38" si="18">ROUND(I19*0.093%,2)</f>
        <v>59.69</v>
      </c>
      <c r="L19" s="11">
        <f t="shared" ref="L19:L38" si="19">ROUND(I19*8.5%,2)</f>
        <v>5455.38</v>
      </c>
      <c r="M19" s="5">
        <f t="shared" ref="M19:M38" si="20">ROUND(I19/12,2)</f>
        <v>5348.41</v>
      </c>
      <c r="N19" s="11">
        <f t="shared" ref="N19:N38" si="21">ROUND(I19*1.61%,2)</f>
        <v>1033.31</v>
      </c>
      <c r="O19" s="5">
        <f t="shared" ref="O19:O38" si="22">SUM(I19:N19)</f>
        <v>91352.790000000008</v>
      </c>
      <c r="P19" s="12">
        <f t="shared" ref="P19:P38" si="23">7*220</f>
        <v>1540</v>
      </c>
      <c r="Q19" s="5">
        <f t="shared" ref="Q19:Q38" si="24">+O19+P19</f>
        <v>92892.790000000008</v>
      </c>
      <c r="R19" s="15"/>
    </row>
    <row r="20" spans="1:18" ht="23.25" customHeight="1">
      <c r="A20" s="36"/>
      <c r="B20" s="25" t="s">
        <v>54</v>
      </c>
      <c r="C20" s="16">
        <v>62106.5</v>
      </c>
      <c r="D20" s="5">
        <f t="shared" si="13"/>
        <v>5175.54</v>
      </c>
      <c r="E20" s="7">
        <f t="shared" si="14"/>
        <v>67282.039999999994</v>
      </c>
      <c r="F20" s="16">
        <f t="shared" si="15"/>
        <v>2141.75</v>
      </c>
      <c r="G20" s="18">
        <f t="shared" si="12"/>
        <v>69423.789999999994</v>
      </c>
      <c r="H20" s="19">
        <v>615.25</v>
      </c>
      <c r="I20" s="31">
        <f t="shared" si="16"/>
        <v>70039.039999999994</v>
      </c>
      <c r="J20" s="5">
        <f t="shared" si="17"/>
        <v>16669.29</v>
      </c>
      <c r="K20" s="5">
        <f t="shared" si="18"/>
        <v>65.14</v>
      </c>
      <c r="L20" s="11">
        <f t="shared" si="19"/>
        <v>5953.32</v>
      </c>
      <c r="M20" s="5">
        <f t="shared" si="20"/>
        <v>5836.59</v>
      </c>
      <c r="N20" s="11">
        <f t="shared" si="21"/>
        <v>1127.6300000000001</v>
      </c>
      <c r="O20" s="5">
        <f t="shared" si="22"/>
        <v>99691.00999999998</v>
      </c>
      <c r="P20" s="12">
        <f t="shared" si="23"/>
        <v>1540</v>
      </c>
      <c r="Q20" s="5">
        <f t="shared" si="24"/>
        <v>101231.00999999998</v>
      </c>
      <c r="R20" s="15"/>
    </row>
    <row r="21" spans="1:18" ht="23.25" customHeight="1">
      <c r="A21" s="36"/>
      <c r="B21" s="25" t="s">
        <v>55</v>
      </c>
      <c r="C21" s="16">
        <v>67457.22</v>
      </c>
      <c r="D21" s="5">
        <f t="shared" si="13"/>
        <v>5621.44</v>
      </c>
      <c r="E21" s="7">
        <f t="shared" si="14"/>
        <v>73078.66</v>
      </c>
      <c r="F21" s="16">
        <f t="shared" si="15"/>
        <v>2141.75</v>
      </c>
      <c r="G21" s="18">
        <f t="shared" si="12"/>
        <v>75220.41</v>
      </c>
      <c r="H21" s="19">
        <v>615.25</v>
      </c>
      <c r="I21" s="31">
        <f t="shared" si="16"/>
        <v>75835.66</v>
      </c>
      <c r="J21" s="5">
        <f t="shared" si="17"/>
        <v>18048.89</v>
      </c>
      <c r="K21" s="5">
        <f t="shared" si="18"/>
        <v>70.53</v>
      </c>
      <c r="L21" s="11">
        <f t="shared" si="19"/>
        <v>6446.03</v>
      </c>
      <c r="M21" s="5">
        <f t="shared" si="20"/>
        <v>6319.64</v>
      </c>
      <c r="N21" s="11">
        <f t="shared" si="21"/>
        <v>1220.95</v>
      </c>
      <c r="O21" s="5">
        <f t="shared" si="22"/>
        <v>107941.7</v>
      </c>
      <c r="P21" s="12">
        <f t="shared" si="23"/>
        <v>1540</v>
      </c>
      <c r="Q21" s="5">
        <f t="shared" si="24"/>
        <v>109481.7</v>
      </c>
      <c r="R21" s="15"/>
    </row>
    <row r="22" spans="1:18" ht="23.25" customHeight="1">
      <c r="A22" s="36"/>
      <c r="B22" s="25" t="s">
        <v>56</v>
      </c>
      <c r="C22" s="16">
        <v>77257.48</v>
      </c>
      <c r="D22" s="5">
        <f t="shared" si="13"/>
        <v>6438.12</v>
      </c>
      <c r="E22" s="7">
        <f t="shared" si="14"/>
        <v>83695.599999999991</v>
      </c>
      <c r="F22" s="16">
        <f t="shared" si="15"/>
        <v>2141.75</v>
      </c>
      <c r="G22" s="18">
        <f t="shared" si="12"/>
        <v>85837.349999999991</v>
      </c>
      <c r="H22" s="19">
        <v>615.25</v>
      </c>
      <c r="I22" s="31">
        <f t="shared" si="16"/>
        <v>86452.599999999991</v>
      </c>
      <c r="J22" s="5">
        <f t="shared" si="17"/>
        <v>20575.72</v>
      </c>
      <c r="K22" s="5">
        <f t="shared" si="18"/>
        <v>80.400000000000006</v>
      </c>
      <c r="L22" s="11">
        <f t="shared" si="19"/>
        <v>7348.47</v>
      </c>
      <c r="M22" s="5">
        <f t="shared" si="20"/>
        <v>7204.38</v>
      </c>
      <c r="N22" s="11">
        <f t="shared" si="21"/>
        <v>1391.89</v>
      </c>
      <c r="O22" s="5">
        <f t="shared" si="22"/>
        <v>123053.45999999999</v>
      </c>
      <c r="P22" s="12">
        <f t="shared" si="23"/>
        <v>1540</v>
      </c>
      <c r="Q22" s="5">
        <f t="shared" si="24"/>
        <v>124593.45999999999</v>
      </c>
      <c r="R22" s="15"/>
    </row>
    <row r="23" spans="1:18" ht="23.25" customHeight="1">
      <c r="A23" s="36"/>
      <c r="B23" s="25" t="s">
        <v>57</v>
      </c>
      <c r="C23" s="16">
        <v>84659.75</v>
      </c>
      <c r="D23" s="5">
        <f t="shared" si="13"/>
        <v>7054.98</v>
      </c>
      <c r="E23" s="7">
        <f t="shared" si="14"/>
        <v>91714.73</v>
      </c>
      <c r="F23" s="16">
        <f t="shared" si="15"/>
        <v>2141.75</v>
      </c>
      <c r="G23" s="18">
        <f t="shared" si="12"/>
        <v>93856.48</v>
      </c>
      <c r="H23" s="19">
        <v>615.25</v>
      </c>
      <c r="I23" s="31">
        <f t="shared" si="16"/>
        <v>94471.73</v>
      </c>
      <c r="J23" s="5">
        <f t="shared" si="17"/>
        <v>22484.27</v>
      </c>
      <c r="K23" s="5">
        <f t="shared" si="18"/>
        <v>87.86</v>
      </c>
      <c r="L23" s="11">
        <f t="shared" si="19"/>
        <v>8030.1</v>
      </c>
      <c r="M23" s="5">
        <f t="shared" si="20"/>
        <v>7872.64</v>
      </c>
      <c r="N23" s="11">
        <f t="shared" si="21"/>
        <v>1520.99</v>
      </c>
      <c r="O23" s="5">
        <f t="shared" si="22"/>
        <v>134467.59</v>
      </c>
      <c r="P23" s="12">
        <f t="shared" si="23"/>
        <v>1540</v>
      </c>
      <c r="Q23" s="5">
        <f t="shared" si="24"/>
        <v>136007.59</v>
      </c>
      <c r="R23" s="15"/>
    </row>
    <row r="24" spans="1:18" ht="23.25" customHeight="1">
      <c r="A24" s="36"/>
      <c r="B24" s="25" t="s">
        <v>58</v>
      </c>
      <c r="C24" s="16">
        <v>94247.82</v>
      </c>
      <c r="D24" s="5">
        <f t="shared" si="13"/>
        <v>7853.99</v>
      </c>
      <c r="E24" s="7">
        <f t="shared" si="14"/>
        <v>102101.81000000001</v>
      </c>
      <c r="F24" s="16">
        <f t="shared" si="15"/>
        <v>2141.75</v>
      </c>
      <c r="G24" s="18">
        <f t="shared" si="12"/>
        <v>104243.56000000001</v>
      </c>
      <c r="H24" s="19">
        <v>615.25</v>
      </c>
      <c r="I24" s="31">
        <f t="shared" si="16"/>
        <v>104858.81000000001</v>
      </c>
      <c r="J24" s="5">
        <f t="shared" si="17"/>
        <v>24956.400000000001</v>
      </c>
      <c r="K24" s="5">
        <f t="shared" si="18"/>
        <v>97.52</v>
      </c>
      <c r="L24" s="11">
        <f t="shared" si="19"/>
        <v>8913</v>
      </c>
      <c r="M24" s="5">
        <f t="shared" si="20"/>
        <v>8738.23</v>
      </c>
      <c r="N24" s="11">
        <f t="shared" si="21"/>
        <v>1688.23</v>
      </c>
      <c r="O24" s="5">
        <f t="shared" si="22"/>
        <v>149252.19000000006</v>
      </c>
      <c r="P24" s="12">
        <f t="shared" si="23"/>
        <v>1540</v>
      </c>
      <c r="Q24" s="5">
        <f t="shared" si="24"/>
        <v>150792.19000000006</v>
      </c>
      <c r="R24" s="15"/>
    </row>
    <row r="25" spans="1:18" ht="23.25" customHeight="1">
      <c r="A25" s="36" t="s">
        <v>59</v>
      </c>
      <c r="B25" s="24" t="s">
        <v>52</v>
      </c>
      <c r="C25" s="16">
        <v>39943.17</v>
      </c>
      <c r="D25" s="5">
        <f t="shared" si="13"/>
        <v>3328.6</v>
      </c>
      <c r="E25" s="7">
        <f t="shared" si="14"/>
        <v>43271.77</v>
      </c>
      <c r="F25" s="16">
        <f>1694.68+(6.6*13)</f>
        <v>1780.48</v>
      </c>
      <c r="G25" s="18">
        <f t="shared" si="12"/>
        <v>45052.25</v>
      </c>
      <c r="H25" s="19">
        <v>615.25</v>
      </c>
      <c r="I25" s="31">
        <f t="shared" si="16"/>
        <v>45667.5</v>
      </c>
      <c r="J25" s="5">
        <f t="shared" si="17"/>
        <v>10868.87</v>
      </c>
      <c r="K25" s="5">
        <f t="shared" si="18"/>
        <v>42.47</v>
      </c>
      <c r="L25" s="11">
        <f t="shared" si="19"/>
        <v>3881.74</v>
      </c>
      <c r="M25" s="5">
        <f t="shared" si="20"/>
        <v>3805.63</v>
      </c>
      <c r="N25" s="11">
        <f t="shared" si="21"/>
        <v>735.25</v>
      </c>
      <c r="O25" s="5">
        <f t="shared" si="22"/>
        <v>65001.46</v>
      </c>
      <c r="P25" s="12">
        <f t="shared" si="23"/>
        <v>1540</v>
      </c>
      <c r="Q25" s="5">
        <f t="shared" si="24"/>
        <v>66541.459999999992</v>
      </c>
      <c r="R25" s="15"/>
    </row>
    <row r="26" spans="1:18" ht="23.25" customHeight="1">
      <c r="A26" s="36"/>
      <c r="B26" s="25" t="s">
        <v>53</v>
      </c>
      <c r="C26" s="16">
        <v>43632.19</v>
      </c>
      <c r="D26" s="5">
        <f t="shared" si="13"/>
        <v>3636.02</v>
      </c>
      <c r="E26" s="7">
        <f t="shared" si="14"/>
        <v>47268.21</v>
      </c>
      <c r="F26" s="16">
        <f t="shared" ref="F26:F31" si="25">1694.68+(6.6*13)</f>
        <v>1780.48</v>
      </c>
      <c r="G26" s="18">
        <f t="shared" si="12"/>
        <v>49048.69</v>
      </c>
      <c r="H26" s="19">
        <v>615.25</v>
      </c>
      <c r="I26" s="31">
        <f t="shared" si="16"/>
        <v>49663.94</v>
      </c>
      <c r="J26" s="5">
        <f t="shared" si="17"/>
        <v>11820.02</v>
      </c>
      <c r="K26" s="5">
        <f t="shared" si="18"/>
        <v>46.19</v>
      </c>
      <c r="L26" s="11">
        <f t="shared" si="19"/>
        <v>4221.43</v>
      </c>
      <c r="M26" s="5">
        <f t="shared" si="20"/>
        <v>4138.66</v>
      </c>
      <c r="N26" s="11">
        <f t="shared" si="21"/>
        <v>799.59</v>
      </c>
      <c r="O26" s="5">
        <f t="shared" si="22"/>
        <v>70689.830000000016</v>
      </c>
      <c r="P26" s="12">
        <f t="shared" si="23"/>
        <v>1540</v>
      </c>
      <c r="Q26" s="5">
        <f t="shared" si="24"/>
        <v>72229.830000000016</v>
      </c>
      <c r="R26" s="15"/>
    </row>
    <row r="27" spans="1:18" ht="23.25" customHeight="1">
      <c r="A27" s="36"/>
      <c r="B27" s="25" t="s">
        <v>54</v>
      </c>
      <c r="C27" s="16">
        <v>47460.14</v>
      </c>
      <c r="D27" s="5">
        <f t="shared" si="13"/>
        <v>3955.01</v>
      </c>
      <c r="E27" s="7">
        <f t="shared" si="14"/>
        <v>51415.15</v>
      </c>
      <c r="F27" s="16">
        <f t="shared" si="25"/>
        <v>1780.48</v>
      </c>
      <c r="G27" s="18">
        <f t="shared" si="12"/>
        <v>53195.630000000005</v>
      </c>
      <c r="H27" s="19">
        <v>615.25</v>
      </c>
      <c r="I27" s="31">
        <f t="shared" si="16"/>
        <v>53810.880000000005</v>
      </c>
      <c r="J27" s="5">
        <f t="shared" si="17"/>
        <v>12806.99</v>
      </c>
      <c r="K27" s="5">
        <f t="shared" si="18"/>
        <v>50.04</v>
      </c>
      <c r="L27" s="11">
        <f t="shared" si="19"/>
        <v>4573.92</v>
      </c>
      <c r="M27" s="5">
        <f t="shared" si="20"/>
        <v>4484.24</v>
      </c>
      <c r="N27" s="11">
        <f t="shared" si="21"/>
        <v>866.36</v>
      </c>
      <c r="O27" s="5">
        <f t="shared" si="22"/>
        <v>76592.430000000008</v>
      </c>
      <c r="P27" s="12">
        <f t="shared" si="23"/>
        <v>1540</v>
      </c>
      <c r="Q27" s="5">
        <f t="shared" si="24"/>
        <v>78132.430000000008</v>
      </c>
      <c r="R27" s="15"/>
    </row>
    <row r="28" spans="1:18" ht="23.25" customHeight="1">
      <c r="A28" s="36"/>
      <c r="B28" s="25" t="s">
        <v>55</v>
      </c>
      <c r="C28" s="16">
        <v>51294.05</v>
      </c>
      <c r="D28" s="5">
        <f t="shared" si="13"/>
        <v>4274.5</v>
      </c>
      <c r="E28" s="7">
        <f t="shared" si="14"/>
        <v>55568.55</v>
      </c>
      <c r="F28" s="16">
        <f t="shared" si="25"/>
        <v>1780.48</v>
      </c>
      <c r="G28" s="18">
        <f t="shared" si="12"/>
        <v>57349.030000000006</v>
      </c>
      <c r="H28" s="19">
        <v>615.25</v>
      </c>
      <c r="I28" s="31">
        <f t="shared" si="16"/>
        <v>57964.280000000006</v>
      </c>
      <c r="J28" s="5">
        <f t="shared" si="17"/>
        <v>13795.5</v>
      </c>
      <c r="K28" s="5">
        <f t="shared" si="18"/>
        <v>53.91</v>
      </c>
      <c r="L28" s="11">
        <f t="shared" si="19"/>
        <v>4926.96</v>
      </c>
      <c r="M28" s="5">
        <f t="shared" si="20"/>
        <v>4830.3599999999997</v>
      </c>
      <c r="N28" s="11">
        <f t="shared" si="21"/>
        <v>933.22</v>
      </c>
      <c r="O28" s="5">
        <f t="shared" si="22"/>
        <v>82504.23000000001</v>
      </c>
      <c r="P28" s="12">
        <f t="shared" si="23"/>
        <v>1540</v>
      </c>
      <c r="Q28" s="5">
        <f t="shared" si="24"/>
        <v>84044.23000000001</v>
      </c>
      <c r="R28" s="15"/>
    </row>
    <row r="29" spans="1:18" ht="23.25" customHeight="1">
      <c r="A29" s="36"/>
      <c r="B29" s="25" t="s">
        <v>56</v>
      </c>
      <c r="C29" s="16">
        <v>57753.96</v>
      </c>
      <c r="D29" s="5">
        <f t="shared" si="13"/>
        <v>4812.83</v>
      </c>
      <c r="E29" s="7">
        <f t="shared" si="14"/>
        <v>62566.79</v>
      </c>
      <c r="F29" s="16">
        <f t="shared" si="25"/>
        <v>1780.48</v>
      </c>
      <c r="G29" s="18">
        <f t="shared" si="12"/>
        <v>64347.270000000004</v>
      </c>
      <c r="H29" s="19">
        <v>615.25</v>
      </c>
      <c r="I29" s="31">
        <f t="shared" si="16"/>
        <v>64962.520000000004</v>
      </c>
      <c r="J29" s="5">
        <f t="shared" si="17"/>
        <v>15461.08</v>
      </c>
      <c r="K29" s="5">
        <f t="shared" si="18"/>
        <v>60.42</v>
      </c>
      <c r="L29" s="11">
        <f t="shared" si="19"/>
        <v>5521.81</v>
      </c>
      <c r="M29" s="5">
        <f t="shared" si="20"/>
        <v>5413.54</v>
      </c>
      <c r="N29" s="11">
        <f t="shared" si="21"/>
        <v>1045.9000000000001</v>
      </c>
      <c r="O29" s="5">
        <f t="shared" si="22"/>
        <v>92465.26999999999</v>
      </c>
      <c r="P29" s="12">
        <f t="shared" si="23"/>
        <v>1540</v>
      </c>
      <c r="Q29" s="5">
        <f t="shared" si="24"/>
        <v>94005.26999999999</v>
      </c>
      <c r="R29" s="15"/>
    </row>
    <row r="30" spans="1:18" ht="23.25" customHeight="1">
      <c r="A30" s="36"/>
      <c r="B30" s="25" t="s">
        <v>57</v>
      </c>
      <c r="C30" s="16">
        <v>63084.57</v>
      </c>
      <c r="D30" s="5">
        <f t="shared" si="13"/>
        <v>5257.05</v>
      </c>
      <c r="E30" s="7">
        <f t="shared" si="14"/>
        <v>68341.62</v>
      </c>
      <c r="F30" s="16">
        <f t="shared" si="25"/>
        <v>1780.48</v>
      </c>
      <c r="G30" s="18">
        <f t="shared" si="12"/>
        <v>70122.099999999991</v>
      </c>
      <c r="H30" s="19">
        <v>615.25</v>
      </c>
      <c r="I30" s="31">
        <f t="shared" si="16"/>
        <v>70737.349999999991</v>
      </c>
      <c r="J30" s="5">
        <f t="shared" si="17"/>
        <v>16835.490000000002</v>
      </c>
      <c r="K30" s="5">
        <f t="shared" si="18"/>
        <v>65.790000000000006</v>
      </c>
      <c r="L30" s="11">
        <f t="shared" si="19"/>
        <v>6012.67</v>
      </c>
      <c r="M30" s="5">
        <f t="shared" si="20"/>
        <v>5894.78</v>
      </c>
      <c r="N30" s="11">
        <f t="shared" si="21"/>
        <v>1138.8699999999999</v>
      </c>
      <c r="O30" s="5">
        <f t="shared" si="22"/>
        <v>100684.94999999998</v>
      </c>
      <c r="P30" s="12">
        <f t="shared" si="23"/>
        <v>1540</v>
      </c>
      <c r="Q30" s="5">
        <f t="shared" si="24"/>
        <v>102224.94999999998</v>
      </c>
      <c r="R30" s="15"/>
    </row>
    <row r="31" spans="1:18" ht="23.25" customHeight="1">
      <c r="A31" s="36"/>
      <c r="B31" s="25" t="s">
        <v>58</v>
      </c>
      <c r="C31" s="16">
        <v>69916.13</v>
      </c>
      <c r="D31" s="5">
        <f t="shared" si="13"/>
        <v>5826.34</v>
      </c>
      <c r="E31" s="7">
        <f t="shared" si="14"/>
        <v>75742.47</v>
      </c>
      <c r="F31" s="16">
        <f t="shared" si="25"/>
        <v>1780.48</v>
      </c>
      <c r="G31" s="18">
        <f t="shared" si="12"/>
        <v>77522.95</v>
      </c>
      <c r="H31" s="19">
        <v>615.25</v>
      </c>
      <c r="I31" s="31">
        <f t="shared" si="16"/>
        <v>78138.2</v>
      </c>
      <c r="J31" s="5">
        <f t="shared" si="17"/>
        <v>18596.89</v>
      </c>
      <c r="K31" s="5">
        <f t="shared" si="18"/>
        <v>72.67</v>
      </c>
      <c r="L31" s="11">
        <f t="shared" si="19"/>
        <v>6641.75</v>
      </c>
      <c r="M31" s="5">
        <f t="shared" si="20"/>
        <v>6511.52</v>
      </c>
      <c r="N31" s="11">
        <f t="shared" si="21"/>
        <v>1258.03</v>
      </c>
      <c r="O31" s="5">
        <f t="shared" si="22"/>
        <v>111219.06</v>
      </c>
      <c r="P31" s="12">
        <f t="shared" si="23"/>
        <v>1540</v>
      </c>
      <c r="Q31" s="5">
        <f t="shared" si="24"/>
        <v>112759.06</v>
      </c>
      <c r="R31" s="15"/>
    </row>
    <row r="32" spans="1:18" ht="23.25" customHeight="1">
      <c r="A32" s="36" t="s">
        <v>60</v>
      </c>
      <c r="B32" s="24" t="s">
        <v>52</v>
      </c>
      <c r="C32" s="16">
        <v>31539.57</v>
      </c>
      <c r="D32" s="5">
        <f t="shared" si="13"/>
        <v>2628.3</v>
      </c>
      <c r="E32" s="7">
        <f t="shared" si="14"/>
        <v>34167.870000000003</v>
      </c>
      <c r="F32" s="16">
        <f>1456.78+(5.6*13)</f>
        <v>1529.58</v>
      </c>
      <c r="G32" s="18">
        <f t="shared" si="12"/>
        <v>35697.450000000004</v>
      </c>
      <c r="H32" s="19">
        <v>615.25</v>
      </c>
      <c r="I32" s="31">
        <f t="shared" si="16"/>
        <v>36312.700000000004</v>
      </c>
      <c r="J32" s="5">
        <f t="shared" si="17"/>
        <v>8642.42</v>
      </c>
      <c r="K32" s="5">
        <f t="shared" si="18"/>
        <v>33.770000000000003</v>
      </c>
      <c r="L32" s="11">
        <f t="shared" si="19"/>
        <v>3086.58</v>
      </c>
      <c r="M32" s="5">
        <f t="shared" si="20"/>
        <v>3026.06</v>
      </c>
      <c r="N32" s="11">
        <f t="shared" si="21"/>
        <v>584.63</v>
      </c>
      <c r="O32" s="5">
        <f t="shared" si="22"/>
        <v>51686.159999999996</v>
      </c>
      <c r="P32" s="12">
        <f t="shared" si="23"/>
        <v>1540</v>
      </c>
      <c r="Q32" s="5">
        <f t="shared" si="24"/>
        <v>53226.159999999996</v>
      </c>
      <c r="R32" s="15"/>
    </row>
    <row r="33" spans="1:19" ht="23.25" customHeight="1">
      <c r="A33" s="36"/>
      <c r="B33" s="25" t="s">
        <v>53</v>
      </c>
      <c r="C33" s="16">
        <v>34037.379999999997</v>
      </c>
      <c r="D33" s="5">
        <f t="shared" si="13"/>
        <v>2836.45</v>
      </c>
      <c r="E33" s="7">
        <f t="shared" si="14"/>
        <v>36873.829999999994</v>
      </c>
      <c r="F33" s="16">
        <f t="shared" ref="F33:F38" si="26">1456.78+(5.6*13)</f>
        <v>1529.58</v>
      </c>
      <c r="G33" s="18">
        <f t="shared" si="12"/>
        <v>38403.409999999996</v>
      </c>
      <c r="H33" s="19">
        <v>615.25</v>
      </c>
      <c r="I33" s="31">
        <f t="shared" si="16"/>
        <v>39018.659999999996</v>
      </c>
      <c r="J33" s="5">
        <f t="shared" si="17"/>
        <v>9286.44</v>
      </c>
      <c r="K33" s="5">
        <f t="shared" si="18"/>
        <v>36.29</v>
      </c>
      <c r="L33" s="11">
        <f t="shared" si="19"/>
        <v>3316.59</v>
      </c>
      <c r="M33" s="5">
        <f t="shared" si="20"/>
        <v>3251.56</v>
      </c>
      <c r="N33" s="11">
        <f t="shared" si="21"/>
        <v>628.20000000000005</v>
      </c>
      <c r="O33" s="5">
        <f t="shared" si="22"/>
        <v>55537.739999999991</v>
      </c>
      <c r="P33" s="12">
        <f t="shared" si="23"/>
        <v>1540</v>
      </c>
      <c r="Q33" s="5">
        <f t="shared" si="24"/>
        <v>57077.739999999991</v>
      </c>
      <c r="R33" s="15"/>
    </row>
    <row r="34" spans="1:19" ht="23.25" customHeight="1">
      <c r="A34" s="36"/>
      <c r="B34" s="25" t="s">
        <v>54</v>
      </c>
      <c r="C34" s="16">
        <v>36622.730000000003</v>
      </c>
      <c r="D34" s="5">
        <f t="shared" si="13"/>
        <v>3051.89</v>
      </c>
      <c r="E34" s="7">
        <f t="shared" si="14"/>
        <v>39674.620000000003</v>
      </c>
      <c r="F34" s="16">
        <f t="shared" si="26"/>
        <v>1529.58</v>
      </c>
      <c r="G34" s="18">
        <f t="shared" si="12"/>
        <v>41204.200000000004</v>
      </c>
      <c r="H34" s="19">
        <v>615.25</v>
      </c>
      <c r="I34" s="31">
        <f t="shared" si="16"/>
        <v>41819.450000000004</v>
      </c>
      <c r="J34" s="5">
        <f t="shared" si="17"/>
        <v>9953.0300000000007</v>
      </c>
      <c r="K34" s="5">
        <f t="shared" si="18"/>
        <v>38.89</v>
      </c>
      <c r="L34" s="11">
        <f t="shared" si="19"/>
        <v>3554.65</v>
      </c>
      <c r="M34" s="5">
        <f t="shared" si="20"/>
        <v>3484.95</v>
      </c>
      <c r="N34" s="11">
        <f t="shared" si="21"/>
        <v>673.29</v>
      </c>
      <c r="O34" s="5">
        <f t="shared" si="22"/>
        <v>59524.26</v>
      </c>
      <c r="P34" s="12">
        <f t="shared" si="23"/>
        <v>1540</v>
      </c>
      <c r="Q34" s="5">
        <f t="shared" si="24"/>
        <v>61064.26</v>
      </c>
      <c r="R34" s="15"/>
    </row>
    <row r="35" spans="1:19" ht="23.25" customHeight="1">
      <c r="A35" s="36"/>
      <c r="B35" s="25" t="s">
        <v>55</v>
      </c>
      <c r="C35" s="16">
        <v>39286.49</v>
      </c>
      <c r="D35" s="5">
        <f t="shared" si="13"/>
        <v>3273.87</v>
      </c>
      <c r="E35" s="7">
        <f t="shared" si="14"/>
        <v>42560.36</v>
      </c>
      <c r="F35" s="16">
        <f t="shared" si="26"/>
        <v>1529.58</v>
      </c>
      <c r="G35" s="18">
        <f t="shared" si="12"/>
        <v>44089.94</v>
      </c>
      <c r="H35" s="19">
        <v>615.25</v>
      </c>
      <c r="I35" s="31">
        <f t="shared" si="16"/>
        <v>44705.19</v>
      </c>
      <c r="J35" s="5">
        <f t="shared" si="17"/>
        <v>10639.84</v>
      </c>
      <c r="K35" s="5">
        <f t="shared" si="18"/>
        <v>41.58</v>
      </c>
      <c r="L35" s="11">
        <f t="shared" si="19"/>
        <v>3799.94</v>
      </c>
      <c r="M35" s="5">
        <f t="shared" si="20"/>
        <v>3725.43</v>
      </c>
      <c r="N35" s="11">
        <f t="shared" si="21"/>
        <v>719.75</v>
      </c>
      <c r="O35" s="5">
        <f t="shared" si="22"/>
        <v>63631.73</v>
      </c>
      <c r="P35" s="12">
        <f t="shared" si="23"/>
        <v>1540</v>
      </c>
      <c r="Q35" s="5">
        <f t="shared" si="24"/>
        <v>65171.73</v>
      </c>
      <c r="R35" s="15"/>
    </row>
    <row r="36" spans="1:19" ht="23.25" customHeight="1">
      <c r="A36" s="36"/>
      <c r="B36" s="25" t="s">
        <v>56</v>
      </c>
      <c r="C36" s="16">
        <v>44025.65</v>
      </c>
      <c r="D36" s="5">
        <f t="shared" si="13"/>
        <v>3668.8</v>
      </c>
      <c r="E36" s="7">
        <f t="shared" si="14"/>
        <v>47694.450000000004</v>
      </c>
      <c r="F36" s="16">
        <f t="shared" si="26"/>
        <v>1529.58</v>
      </c>
      <c r="G36" s="18">
        <f t="shared" si="12"/>
        <v>49224.030000000006</v>
      </c>
      <c r="H36" s="19">
        <v>615.25</v>
      </c>
      <c r="I36" s="31">
        <f t="shared" si="16"/>
        <v>49839.280000000006</v>
      </c>
      <c r="J36" s="5">
        <f t="shared" si="17"/>
        <v>11861.75</v>
      </c>
      <c r="K36" s="5">
        <f t="shared" si="18"/>
        <v>46.35</v>
      </c>
      <c r="L36" s="11">
        <f t="shared" si="19"/>
        <v>4236.34</v>
      </c>
      <c r="M36" s="5">
        <f t="shared" si="20"/>
        <v>4153.2700000000004</v>
      </c>
      <c r="N36" s="11">
        <f t="shared" si="21"/>
        <v>802.41</v>
      </c>
      <c r="O36" s="5">
        <f t="shared" si="22"/>
        <v>70939.400000000009</v>
      </c>
      <c r="P36" s="12">
        <f t="shared" si="23"/>
        <v>1540</v>
      </c>
      <c r="Q36" s="5">
        <f t="shared" si="24"/>
        <v>72479.400000000009</v>
      </c>
      <c r="R36" s="15"/>
    </row>
    <row r="37" spans="1:19" ht="23.25" customHeight="1">
      <c r="A37" s="36"/>
      <c r="B37" s="25" t="s">
        <v>57</v>
      </c>
      <c r="C37" s="16">
        <v>47829.31</v>
      </c>
      <c r="D37" s="5">
        <f t="shared" si="13"/>
        <v>3985.78</v>
      </c>
      <c r="E37" s="7">
        <f t="shared" si="14"/>
        <v>51815.09</v>
      </c>
      <c r="F37" s="16">
        <f t="shared" si="26"/>
        <v>1529.58</v>
      </c>
      <c r="G37" s="18">
        <f t="shared" si="12"/>
        <v>53344.67</v>
      </c>
      <c r="H37" s="19">
        <v>615.25</v>
      </c>
      <c r="I37" s="31">
        <f t="shared" si="16"/>
        <v>53959.92</v>
      </c>
      <c r="J37" s="5">
        <f t="shared" si="17"/>
        <v>12842.46</v>
      </c>
      <c r="K37" s="5">
        <f t="shared" si="18"/>
        <v>50.18</v>
      </c>
      <c r="L37" s="11">
        <f t="shared" si="19"/>
        <v>4586.59</v>
      </c>
      <c r="M37" s="5">
        <f t="shared" si="20"/>
        <v>4496.66</v>
      </c>
      <c r="N37" s="11">
        <f t="shared" si="21"/>
        <v>868.75</v>
      </c>
      <c r="O37" s="5">
        <f t="shared" si="22"/>
        <v>76804.56</v>
      </c>
      <c r="P37" s="12">
        <f t="shared" si="23"/>
        <v>1540</v>
      </c>
      <c r="Q37" s="5">
        <f t="shared" si="24"/>
        <v>78344.56</v>
      </c>
      <c r="R37" s="15"/>
    </row>
    <row r="38" spans="1:19" ht="23.25" customHeight="1">
      <c r="A38" s="36"/>
      <c r="B38" s="25" t="s">
        <v>58</v>
      </c>
      <c r="C38" s="16">
        <v>52698.35</v>
      </c>
      <c r="D38" s="5">
        <f t="shared" si="13"/>
        <v>4391.53</v>
      </c>
      <c r="E38" s="7">
        <f t="shared" si="14"/>
        <v>57089.88</v>
      </c>
      <c r="F38" s="16">
        <f t="shared" si="26"/>
        <v>1529.58</v>
      </c>
      <c r="G38" s="18">
        <f t="shared" si="12"/>
        <v>58619.46</v>
      </c>
      <c r="H38" s="19">
        <v>615.25</v>
      </c>
      <c r="I38" s="31">
        <f t="shared" si="16"/>
        <v>59234.71</v>
      </c>
      <c r="J38" s="5">
        <f t="shared" si="17"/>
        <v>14097.86</v>
      </c>
      <c r="K38" s="5">
        <f t="shared" si="18"/>
        <v>55.09</v>
      </c>
      <c r="L38" s="11">
        <f t="shared" si="19"/>
        <v>5034.95</v>
      </c>
      <c r="M38" s="5">
        <f t="shared" si="20"/>
        <v>4936.2299999999996</v>
      </c>
      <c r="N38" s="11">
        <f t="shared" si="21"/>
        <v>953.68</v>
      </c>
      <c r="O38" s="5">
        <f t="shared" si="22"/>
        <v>84312.51999999999</v>
      </c>
      <c r="P38" s="12">
        <f t="shared" si="23"/>
        <v>1540</v>
      </c>
      <c r="Q38" s="5">
        <f t="shared" si="24"/>
        <v>85852.51999999999</v>
      </c>
      <c r="R38" s="15"/>
    </row>
    <row r="39" spans="1:19" ht="18.75" customHeight="1"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P39" s="15"/>
      <c r="Q39" s="15"/>
      <c r="R39" s="15"/>
      <c r="S39" s="15"/>
    </row>
    <row r="40" spans="1:19" ht="18.75" customHeight="1">
      <c r="C40" s="15"/>
      <c r="D40" s="15"/>
      <c r="E40" s="15"/>
      <c r="F40" s="15"/>
      <c r="G40" s="15"/>
      <c r="H40" s="15"/>
      <c r="I40" s="15"/>
      <c r="J40" s="15"/>
      <c r="N40" s="15"/>
      <c r="P40" s="15"/>
      <c r="Q40" s="15"/>
      <c r="R40" s="15"/>
      <c r="S40" s="15"/>
    </row>
  </sheetData>
  <autoFilter ref="A2:S2" xr:uid="{00000000-0009-0000-0000-000005000000}"/>
  <mergeCells count="9">
    <mergeCell ref="A18:A24"/>
    <mergeCell ref="A25:A31"/>
    <mergeCell ref="A32:A38"/>
    <mergeCell ref="A1:S1"/>
    <mergeCell ref="A3:A5"/>
    <mergeCell ref="A6:A8"/>
    <mergeCell ref="A9:A10"/>
    <mergeCell ref="A11:A13"/>
    <mergeCell ref="A14:A15"/>
  </mergeCells>
  <pageMargins left="0.25" right="0.25" top="0.75" bottom="0.75" header="0.3" footer="0.3"/>
  <pageSetup paperSize="8" scale="65" firstPageNumber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1:W62"/>
  <sheetViews>
    <sheetView topLeftCell="A17" zoomScale="90" workbookViewId="0">
      <selection activeCell="G38" sqref="G38"/>
    </sheetView>
  </sheetViews>
  <sheetFormatPr defaultColWidth="12.5703125" defaultRowHeight="18.75" customHeight="1"/>
  <cols>
    <col min="1" max="1" width="15.5703125" style="23" customWidth="1"/>
    <col min="2" max="2" width="20.7109375" style="20" bestFit="1" customWidth="1"/>
    <col min="3" max="3" width="20.5703125" style="20" bestFit="1" customWidth="1"/>
    <col min="4" max="4" width="20.5703125" style="20" customWidth="1"/>
    <col min="5" max="5" width="17" style="20" customWidth="1"/>
    <col min="6" max="6" width="17.140625" style="20" customWidth="1"/>
    <col min="7" max="7" width="14" style="20" customWidth="1"/>
    <col min="8" max="8" width="20.42578125" style="20" customWidth="1"/>
    <col min="9" max="9" width="13.7109375" style="20" customWidth="1"/>
    <col min="10" max="10" width="17.5703125" style="20" customWidth="1"/>
    <col min="11" max="11" width="19.28515625" style="20" customWidth="1"/>
    <col min="12" max="12" width="22.85546875" style="20" customWidth="1"/>
    <col min="13" max="13" width="17.7109375" style="26" customWidth="1"/>
    <col min="14" max="14" width="23.28515625" style="26" customWidth="1"/>
    <col min="15" max="15" width="24.42578125" style="15" customWidth="1"/>
    <col min="16" max="16" width="18.5703125" style="26" customWidth="1"/>
    <col min="17" max="17" width="20.42578125" style="20" customWidth="1"/>
    <col min="18" max="18" width="13.85546875" style="20" customWidth="1"/>
    <col min="19" max="19" width="15.85546875" style="20" customWidth="1"/>
    <col min="20" max="20" width="13.85546875" style="20" customWidth="1"/>
    <col min="21" max="21" width="17.140625" style="26" customWidth="1"/>
    <col min="22" max="22" width="21" style="26" customWidth="1"/>
    <col min="23" max="23" width="13.42578125" style="20" customWidth="1"/>
    <col min="24" max="16384" width="12.5703125" style="20"/>
  </cols>
  <sheetData>
    <row r="1" spans="1:23" ht="23.25" customHeight="1">
      <c r="A1" s="37" t="s">
        <v>72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pans="1:23" s="21" customFormat="1" ht="45">
      <c r="A2" s="2" t="s">
        <v>1</v>
      </c>
      <c r="B2" s="2" t="s">
        <v>2</v>
      </c>
      <c r="C2" s="2" t="s">
        <v>3</v>
      </c>
      <c r="D2" s="2" t="s">
        <v>73</v>
      </c>
      <c r="E2" s="2" t="s">
        <v>4</v>
      </c>
      <c r="F2" s="2" t="s">
        <v>5</v>
      </c>
      <c r="G2" s="2" t="s">
        <v>6</v>
      </c>
      <c r="H2" s="2" t="s">
        <v>74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75</v>
      </c>
      <c r="N2" s="3" t="s">
        <v>76</v>
      </c>
      <c r="O2" s="3" t="s">
        <v>77</v>
      </c>
      <c r="P2" s="2" t="s">
        <v>13</v>
      </c>
      <c r="Q2" s="2" t="s">
        <v>14</v>
      </c>
      <c r="R2" s="2" t="s">
        <v>15</v>
      </c>
      <c r="S2" s="2" t="s">
        <v>16</v>
      </c>
      <c r="T2" s="2" t="s">
        <v>17</v>
      </c>
      <c r="U2" s="3" t="s">
        <v>18</v>
      </c>
      <c r="V2" s="2" t="s">
        <v>19</v>
      </c>
      <c r="W2" s="30" t="s">
        <v>78</v>
      </c>
    </row>
    <row r="3" spans="1:23" s="22" customFormat="1" ht="23.25" customHeight="1">
      <c r="A3" s="38" t="s">
        <v>22</v>
      </c>
      <c r="B3" s="4" t="s">
        <v>23</v>
      </c>
      <c r="C3" s="5">
        <v>27844.05</v>
      </c>
      <c r="D3" s="5">
        <f>11.1*12</f>
        <v>133.19999999999999</v>
      </c>
      <c r="E3" s="5"/>
      <c r="F3" s="5">
        <f>ROUND((C3+D3+E3)/12,2)</f>
        <v>2331.44</v>
      </c>
      <c r="G3" s="6"/>
      <c r="H3" s="7">
        <f>+C3+D3+E3+F3+G3</f>
        <v>30308.69</v>
      </c>
      <c r="I3" s="8">
        <v>859.77</v>
      </c>
      <c r="J3" s="8">
        <f>I3*12</f>
        <v>10317.24</v>
      </c>
      <c r="K3" s="8">
        <f>2363.04+78.1</f>
        <v>2441.14</v>
      </c>
      <c r="L3" s="9">
        <v>700.12</v>
      </c>
      <c r="M3" s="5">
        <f>+H3+J3+K3+L3</f>
        <v>43767.19</v>
      </c>
      <c r="N3" s="10">
        <f>ROUND(M3*1.3%,2)</f>
        <v>568.97</v>
      </c>
      <c r="O3" s="5">
        <f t="shared" ref="O3:O35" si="0">SUM(M3:N3)</f>
        <v>44336.160000000003</v>
      </c>
      <c r="P3" s="5">
        <f>ROUND(O3*23.8%,2)</f>
        <v>10552.01</v>
      </c>
      <c r="Q3" s="5">
        <f>ROUND(O3*0.093%,2)</f>
        <v>41.23</v>
      </c>
      <c r="R3" s="5">
        <f>ROUND(O3*8.5%,2)</f>
        <v>3768.57</v>
      </c>
      <c r="S3" s="5">
        <f>ROUND(O3/12,2)</f>
        <v>3694.68</v>
      </c>
      <c r="T3" s="5">
        <f>SUM(O3:S3)</f>
        <v>62392.650000000009</v>
      </c>
      <c r="U3" s="12">
        <f>7*220</f>
        <v>1540</v>
      </c>
      <c r="V3" s="5">
        <f>+T3+U3</f>
        <v>63932.650000000009</v>
      </c>
      <c r="W3" s="29">
        <v>6.66</v>
      </c>
    </row>
    <row r="4" spans="1:23" s="22" customFormat="1" ht="23.25" customHeight="1">
      <c r="A4" s="38"/>
      <c r="B4" s="4" t="s">
        <v>24</v>
      </c>
      <c r="C4" s="5">
        <v>27844.05</v>
      </c>
      <c r="D4" s="5">
        <f>11.1*12</f>
        <v>133.19999999999999</v>
      </c>
      <c r="E4" s="5"/>
      <c r="F4" s="5">
        <f t="shared" ref="F4:F35" si="1">ROUND((C4+D4+E4)/12,2)</f>
        <v>2331.44</v>
      </c>
      <c r="G4" s="8">
        <v>1198.18</v>
      </c>
      <c r="H4" s="7">
        <f t="shared" ref="H4:H35" si="2">+C4+D4+E4+F4+G4</f>
        <v>31506.87</v>
      </c>
      <c r="I4" s="8">
        <v>859.77</v>
      </c>
      <c r="J4" s="8">
        <f t="shared" ref="J4:J35" si="3">I4*12</f>
        <v>10317.24</v>
      </c>
      <c r="K4" s="8">
        <f>2363.04+78.1</f>
        <v>2441.14</v>
      </c>
      <c r="L4" s="9">
        <v>700.12</v>
      </c>
      <c r="M4" s="5">
        <f t="shared" ref="M4:M35" si="4">+H4+J4+K4+L4</f>
        <v>44965.37</v>
      </c>
      <c r="N4" s="10">
        <f t="shared" ref="N4:N35" si="5">ROUND(M4*1.3%,2)</f>
        <v>584.54999999999995</v>
      </c>
      <c r="O4" s="5">
        <f t="shared" si="0"/>
        <v>45549.920000000006</v>
      </c>
      <c r="P4" s="5">
        <f t="shared" ref="P4:P35" si="6">ROUND(O4*23.8%,2)</f>
        <v>10840.88</v>
      </c>
      <c r="Q4" s="5">
        <f t="shared" ref="Q4:Q35" si="7">ROUND(O4*0.093%,2)</f>
        <v>42.36</v>
      </c>
      <c r="R4" s="5">
        <f t="shared" ref="R4:R35" si="8">ROUND(O4*8.5%,2)</f>
        <v>3871.74</v>
      </c>
      <c r="S4" s="5">
        <f t="shared" ref="S4:S35" si="9">ROUND(O4/12,2)</f>
        <v>3795.83</v>
      </c>
      <c r="T4" s="5">
        <f t="shared" ref="T4:T35" si="10">SUM(O4:S4)</f>
        <v>64100.73</v>
      </c>
      <c r="U4" s="12">
        <f t="shared" ref="U4:U35" si="11">7*220</f>
        <v>1540</v>
      </c>
      <c r="V4" s="5">
        <f t="shared" ref="V4:V35" si="12">+T4+U4</f>
        <v>65640.73000000001</v>
      </c>
      <c r="W4" s="29">
        <v>6.66</v>
      </c>
    </row>
    <row r="5" spans="1:23" s="22" customFormat="1" ht="23.25" customHeight="1">
      <c r="A5" s="38"/>
      <c r="B5" s="4" t="s">
        <v>25</v>
      </c>
      <c r="C5" s="5">
        <v>27844.05</v>
      </c>
      <c r="D5" s="5">
        <f>11.1*12</f>
        <v>133.19999999999999</v>
      </c>
      <c r="E5" s="5"/>
      <c r="F5" s="5">
        <f t="shared" si="1"/>
        <v>2331.44</v>
      </c>
      <c r="G5" s="8">
        <v>2396.36</v>
      </c>
      <c r="H5" s="7">
        <f t="shared" si="2"/>
        <v>32705.05</v>
      </c>
      <c r="I5" s="8">
        <v>859.77</v>
      </c>
      <c r="J5" s="8">
        <f t="shared" si="3"/>
        <v>10317.24</v>
      </c>
      <c r="K5" s="8">
        <f>2363.04+78.1</f>
        <v>2441.14</v>
      </c>
      <c r="L5" s="9">
        <v>700.12</v>
      </c>
      <c r="M5" s="5">
        <f t="shared" si="4"/>
        <v>46163.55</v>
      </c>
      <c r="N5" s="10">
        <f t="shared" si="5"/>
        <v>600.13</v>
      </c>
      <c r="O5" s="5">
        <f t="shared" si="0"/>
        <v>46763.68</v>
      </c>
      <c r="P5" s="5">
        <f t="shared" si="6"/>
        <v>11129.76</v>
      </c>
      <c r="Q5" s="5">
        <f t="shared" si="7"/>
        <v>43.49</v>
      </c>
      <c r="R5" s="5">
        <f t="shared" si="8"/>
        <v>3974.91</v>
      </c>
      <c r="S5" s="5">
        <f t="shared" si="9"/>
        <v>3896.97</v>
      </c>
      <c r="T5" s="5">
        <f t="shared" si="10"/>
        <v>65808.81</v>
      </c>
      <c r="U5" s="12">
        <f t="shared" si="11"/>
        <v>1540</v>
      </c>
      <c r="V5" s="5">
        <f t="shared" si="12"/>
        <v>67348.81</v>
      </c>
      <c r="W5" s="29">
        <v>6.66</v>
      </c>
    </row>
    <row r="6" spans="1:23" s="22" customFormat="1" ht="23.25" customHeight="1">
      <c r="A6" s="38"/>
      <c r="B6" s="4" t="s">
        <v>26</v>
      </c>
      <c r="C6" s="5">
        <v>27844.05</v>
      </c>
      <c r="D6" s="5">
        <f>11.1*12</f>
        <v>133.19999999999999</v>
      </c>
      <c r="E6" s="5"/>
      <c r="F6" s="5">
        <f t="shared" si="1"/>
        <v>2331.44</v>
      </c>
      <c r="G6" s="8">
        <v>3594.54</v>
      </c>
      <c r="H6" s="7">
        <f t="shared" si="2"/>
        <v>33903.229999999996</v>
      </c>
      <c r="I6" s="8">
        <v>859.77</v>
      </c>
      <c r="J6" s="8">
        <f t="shared" si="3"/>
        <v>10317.24</v>
      </c>
      <c r="K6" s="8">
        <f>2363.04+78.1</f>
        <v>2441.14</v>
      </c>
      <c r="L6" s="9">
        <v>700.12</v>
      </c>
      <c r="M6" s="5">
        <f t="shared" si="4"/>
        <v>47361.729999999996</v>
      </c>
      <c r="N6" s="10">
        <f t="shared" si="5"/>
        <v>615.70000000000005</v>
      </c>
      <c r="O6" s="5">
        <f t="shared" si="0"/>
        <v>47977.429999999993</v>
      </c>
      <c r="P6" s="5">
        <f t="shared" si="6"/>
        <v>11418.63</v>
      </c>
      <c r="Q6" s="5">
        <f t="shared" si="7"/>
        <v>44.62</v>
      </c>
      <c r="R6" s="5">
        <f t="shared" si="8"/>
        <v>4078.08</v>
      </c>
      <c r="S6" s="5">
        <f t="shared" si="9"/>
        <v>3998.12</v>
      </c>
      <c r="T6" s="5">
        <f t="shared" si="10"/>
        <v>67516.87999999999</v>
      </c>
      <c r="U6" s="12">
        <f t="shared" si="11"/>
        <v>1540</v>
      </c>
      <c r="V6" s="5">
        <f t="shared" si="12"/>
        <v>69056.87999999999</v>
      </c>
      <c r="W6" s="29">
        <v>6.66</v>
      </c>
    </row>
    <row r="7" spans="1:23" s="22" customFormat="1" ht="23.25" customHeight="1">
      <c r="A7" s="38"/>
      <c r="B7" s="4" t="s">
        <v>27</v>
      </c>
      <c r="C7" s="5">
        <v>27844.05</v>
      </c>
      <c r="D7" s="5">
        <f>11.1*12</f>
        <v>133.19999999999999</v>
      </c>
      <c r="E7" s="5"/>
      <c r="F7" s="5">
        <f t="shared" si="1"/>
        <v>2331.44</v>
      </c>
      <c r="G7" s="8">
        <v>4792.72</v>
      </c>
      <c r="H7" s="7">
        <f t="shared" si="2"/>
        <v>35101.409999999996</v>
      </c>
      <c r="I7" s="8">
        <v>859.77</v>
      </c>
      <c r="J7" s="8">
        <f t="shared" si="3"/>
        <v>10317.24</v>
      </c>
      <c r="K7" s="8">
        <f>2363.04+78.1</f>
        <v>2441.14</v>
      </c>
      <c r="L7" s="9">
        <v>700.12</v>
      </c>
      <c r="M7" s="5">
        <f t="shared" si="4"/>
        <v>48559.909999999996</v>
      </c>
      <c r="N7" s="10">
        <f t="shared" si="5"/>
        <v>631.28</v>
      </c>
      <c r="O7" s="5">
        <f t="shared" si="0"/>
        <v>49191.189999999995</v>
      </c>
      <c r="P7" s="5">
        <f t="shared" si="6"/>
        <v>11707.5</v>
      </c>
      <c r="Q7" s="5">
        <f t="shared" si="7"/>
        <v>45.75</v>
      </c>
      <c r="R7" s="5">
        <f t="shared" si="8"/>
        <v>4181.25</v>
      </c>
      <c r="S7" s="5">
        <f t="shared" si="9"/>
        <v>4099.2700000000004</v>
      </c>
      <c r="T7" s="5">
        <f t="shared" si="10"/>
        <v>69224.959999999992</v>
      </c>
      <c r="U7" s="12">
        <f t="shared" si="11"/>
        <v>1540</v>
      </c>
      <c r="V7" s="5">
        <f t="shared" si="12"/>
        <v>70764.959999999992</v>
      </c>
      <c r="W7" s="29">
        <v>6.66</v>
      </c>
    </row>
    <row r="8" spans="1:23" s="22" customFormat="1" ht="23.25" customHeight="1">
      <c r="A8" s="38"/>
      <c r="B8" s="4" t="s">
        <v>28</v>
      </c>
      <c r="C8" s="5">
        <v>25299.02</v>
      </c>
      <c r="D8" s="5">
        <f>10.08*12</f>
        <v>120.96000000000001</v>
      </c>
      <c r="E8" s="5"/>
      <c r="F8" s="5">
        <f t="shared" si="1"/>
        <v>2118.33</v>
      </c>
      <c r="G8" s="8"/>
      <c r="H8" s="7">
        <f t="shared" si="2"/>
        <v>27538.309999999998</v>
      </c>
      <c r="I8" s="8">
        <v>773.49</v>
      </c>
      <c r="J8" s="8">
        <f t="shared" si="3"/>
        <v>9281.880000000001</v>
      </c>
      <c r="K8" s="8">
        <f>2125.88+70.2</f>
        <v>2196.08</v>
      </c>
      <c r="L8" s="9">
        <v>700.12</v>
      </c>
      <c r="M8" s="5">
        <f t="shared" si="4"/>
        <v>39716.390000000007</v>
      </c>
      <c r="N8" s="10">
        <f t="shared" si="5"/>
        <v>516.30999999999995</v>
      </c>
      <c r="O8" s="5">
        <f t="shared" si="0"/>
        <v>40232.700000000004</v>
      </c>
      <c r="P8" s="5">
        <f t="shared" si="6"/>
        <v>9575.3799999999992</v>
      </c>
      <c r="Q8" s="5">
        <f t="shared" si="7"/>
        <v>37.42</v>
      </c>
      <c r="R8" s="5">
        <f t="shared" si="8"/>
        <v>3419.78</v>
      </c>
      <c r="S8" s="5">
        <f t="shared" si="9"/>
        <v>3352.73</v>
      </c>
      <c r="T8" s="5">
        <f t="shared" si="10"/>
        <v>56618.01</v>
      </c>
      <c r="U8" s="12">
        <f t="shared" si="11"/>
        <v>1540</v>
      </c>
      <c r="V8" s="5">
        <f t="shared" si="12"/>
        <v>58158.01</v>
      </c>
      <c r="W8" s="29">
        <v>6.05</v>
      </c>
    </row>
    <row r="9" spans="1:23" s="22" customFormat="1" ht="23.25" customHeight="1">
      <c r="A9" s="38"/>
      <c r="B9" s="4" t="s">
        <v>29</v>
      </c>
      <c r="C9" s="5">
        <v>23278.51</v>
      </c>
      <c r="D9" s="5">
        <f t="shared" ref="D9:D14" si="13">9.26*12</f>
        <v>111.12</v>
      </c>
      <c r="E9" s="5"/>
      <c r="F9" s="5">
        <f t="shared" si="1"/>
        <v>1949.14</v>
      </c>
      <c r="G9" s="8"/>
      <c r="H9" s="7">
        <f t="shared" si="2"/>
        <v>25338.769999999997</v>
      </c>
      <c r="I9" s="8">
        <v>659.31</v>
      </c>
      <c r="J9" s="8">
        <f t="shared" si="3"/>
        <v>7911.7199999999993</v>
      </c>
      <c r="K9" s="8">
        <f t="shared" ref="K9:K14" si="14">1812.11+59.9</f>
        <v>1872.01</v>
      </c>
      <c r="L9" s="9">
        <v>700.12</v>
      </c>
      <c r="M9" s="5">
        <f t="shared" si="4"/>
        <v>35822.620000000003</v>
      </c>
      <c r="N9" s="10">
        <f t="shared" si="5"/>
        <v>465.69</v>
      </c>
      <c r="O9" s="5">
        <f t="shared" si="0"/>
        <v>36288.310000000005</v>
      </c>
      <c r="P9" s="5">
        <f t="shared" si="6"/>
        <v>8636.6200000000008</v>
      </c>
      <c r="Q9" s="5">
        <f t="shared" si="7"/>
        <v>33.75</v>
      </c>
      <c r="R9" s="5">
        <f t="shared" si="8"/>
        <v>3084.51</v>
      </c>
      <c r="S9" s="5">
        <f t="shared" si="9"/>
        <v>3024.03</v>
      </c>
      <c r="T9" s="5">
        <f t="shared" si="10"/>
        <v>51067.220000000008</v>
      </c>
      <c r="U9" s="12">
        <f t="shared" si="11"/>
        <v>1540</v>
      </c>
      <c r="V9" s="5">
        <f t="shared" si="12"/>
        <v>52607.220000000008</v>
      </c>
      <c r="W9" s="29">
        <v>5.55</v>
      </c>
    </row>
    <row r="10" spans="1:23" s="22" customFormat="1" ht="23.25" customHeight="1">
      <c r="A10" s="38" t="s">
        <v>30</v>
      </c>
      <c r="B10" s="4" t="s">
        <v>29</v>
      </c>
      <c r="C10" s="5">
        <v>23278.51</v>
      </c>
      <c r="D10" s="5">
        <f t="shared" si="13"/>
        <v>111.12</v>
      </c>
      <c r="E10" s="5"/>
      <c r="F10" s="5">
        <f t="shared" si="1"/>
        <v>1949.14</v>
      </c>
      <c r="G10" s="6"/>
      <c r="H10" s="7">
        <f t="shared" si="2"/>
        <v>25338.769999999997</v>
      </c>
      <c r="I10" s="8">
        <v>659.31</v>
      </c>
      <c r="J10" s="8">
        <f t="shared" si="3"/>
        <v>7911.7199999999993</v>
      </c>
      <c r="K10" s="8">
        <f t="shared" si="14"/>
        <v>1872.01</v>
      </c>
      <c r="L10" s="9">
        <v>700.12</v>
      </c>
      <c r="M10" s="5">
        <f t="shared" si="4"/>
        <v>35822.620000000003</v>
      </c>
      <c r="N10" s="10">
        <f t="shared" si="5"/>
        <v>465.69</v>
      </c>
      <c r="O10" s="5">
        <f t="shared" si="0"/>
        <v>36288.310000000005</v>
      </c>
      <c r="P10" s="5">
        <f t="shared" si="6"/>
        <v>8636.6200000000008</v>
      </c>
      <c r="Q10" s="5">
        <f t="shared" si="7"/>
        <v>33.75</v>
      </c>
      <c r="R10" s="5">
        <f t="shared" si="8"/>
        <v>3084.51</v>
      </c>
      <c r="S10" s="5">
        <f t="shared" si="9"/>
        <v>3024.03</v>
      </c>
      <c r="T10" s="5">
        <f t="shared" si="10"/>
        <v>51067.220000000008</v>
      </c>
      <c r="U10" s="12">
        <f t="shared" si="11"/>
        <v>1540</v>
      </c>
      <c r="V10" s="5">
        <f t="shared" si="12"/>
        <v>52607.220000000008</v>
      </c>
      <c r="W10" s="29">
        <v>5.55</v>
      </c>
    </row>
    <row r="11" spans="1:23" s="22" customFormat="1" ht="23.25" customHeight="1">
      <c r="A11" s="38"/>
      <c r="B11" s="4" t="s">
        <v>31</v>
      </c>
      <c r="C11" s="5">
        <v>23278.51</v>
      </c>
      <c r="D11" s="5">
        <f t="shared" si="13"/>
        <v>111.12</v>
      </c>
      <c r="E11" s="5"/>
      <c r="F11" s="5">
        <f t="shared" si="1"/>
        <v>1949.14</v>
      </c>
      <c r="G11" s="8">
        <v>911.55</v>
      </c>
      <c r="H11" s="7">
        <f t="shared" si="2"/>
        <v>26250.319999999996</v>
      </c>
      <c r="I11" s="8">
        <v>659.31</v>
      </c>
      <c r="J11" s="8">
        <f t="shared" si="3"/>
        <v>7911.7199999999993</v>
      </c>
      <c r="K11" s="8">
        <f t="shared" si="14"/>
        <v>1872.01</v>
      </c>
      <c r="L11" s="9">
        <v>700.12</v>
      </c>
      <c r="M11" s="5">
        <f t="shared" si="4"/>
        <v>36734.17</v>
      </c>
      <c r="N11" s="10">
        <f t="shared" si="5"/>
        <v>477.54</v>
      </c>
      <c r="O11" s="5">
        <f t="shared" si="0"/>
        <v>37211.71</v>
      </c>
      <c r="P11" s="5">
        <f t="shared" si="6"/>
        <v>8856.39</v>
      </c>
      <c r="Q11" s="5">
        <f t="shared" si="7"/>
        <v>34.61</v>
      </c>
      <c r="R11" s="5">
        <f t="shared" si="8"/>
        <v>3163</v>
      </c>
      <c r="S11" s="5">
        <f t="shared" si="9"/>
        <v>3100.98</v>
      </c>
      <c r="T11" s="5">
        <f t="shared" si="10"/>
        <v>52366.69</v>
      </c>
      <c r="U11" s="12">
        <f t="shared" si="11"/>
        <v>1540</v>
      </c>
      <c r="V11" s="5">
        <f t="shared" si="12"/>
        <v>53906.69</v>
      </c>
      <c r="W11" s="29">
        <v>5.55</v>
      </c>
    </row>
    <row r="12" spans="1:23" s="22" customFormat="1" ht="23.25" customHeight="1">
      <c r="A12" s="38"/>
      <c r="B12" s="4" t="s">
        <v>32</v>
      </c>
      <c r="C12" s="5">
        <v>23278.51</v>
      </c>
      <c r="D12" s="5">
        <f t="shared" si="13"/>
        <v>111.12</v>
      </c>
      <c r="E12" s="5"/>
      <c r="F12" s="5">
        <f t="shared" si="1"/>
        <v>1949.14</v>
      </c>
      <c r="G12" s="8">
        <v>1823.1</v>
      </c>
      <c r="H12" s="7">
        <f t="shared" si="2"/>
        <v>27161.869999999995</v>
      </c>
      <c r="I12" s="8">
        <v>659.31</v>
      </c>
      <c r="J12" s="8">
        <f t="shared" si="3"/>
        <v>7911.7199999999993</v>
      </c>
      <c r="K12" s="8">
        <f t="shared" si="14"/>
        <v>1872.01</v>
      </c>
      <c r="L12" s="9">
        <v>700.12</v>
      </c>
      <c r="M12" s="5">
        <f t="shared" si="4"/>
        <v>37645.72</v>
      </c>
      <c r="N12" s="10">
        <f t="shared" si="5"/>
        <v>489.39</v>
      </c>
      <c r="O12" s="5">
        <f t="shared" si="0"/>
        <v>38135.11</v>
      </c>
      <c r="P12" s="5">
        <f t="shared" si="6"/>
        <v>9076.16</v>
      </c>
      <c r="Q12" s="5">
        <f t="shared" si="7"/>
        <v>35.47</v>
      </c>
      <c r="R12" s="5">
        <f t="shared" si="8"/>
        <v>3241.48</v>
      </c>
      <c r="S12" s="5">
        <f t="shared" si="9"/>
        <v>3177.93</v>
      </c>
      <c r="T12" s="5">
        <f t="shared" si="10"/>
        <v>53666.150000000009</v>
      </c>
      <c r="U12" s="12">
        <f t="shared" si="11"/>
        <v>1540</v>
      </c>
      <c r="V12" s="5">
        <f t="shared" si="12"/>
        <v>55206.150000000009</v>
      </c>
      <c r="W12" s="29">
        <v>5.55</v>
      </c>
    </row>
    <row r="13" spans="1:23" s="22" customFormat="1" ht="23.25" customHeight="1">
      <c r="A13" s="38"/>
      <c r="B13" s="4" t="s">
        <v>33</v>
      </c>
      <c r="C13" s="5">
        <v>23278.51</v>
      </c>
      <c r="D13" s="5">
        <f t="shared" si="13"/>
        <v>111.12</v>
      </c>
      <c r="E13" s="5"/>
      <c r="F13" s="5">
        <f t="shared" si="1"/>
        <v>1949.14</v>
      </c>
      <c r="G13" s="8">
        <v>2734.6499999999996</v>
      </c>
      <c r="H13" s="7">
        <f t="shared" si="2"/>
        <v>28073.42</v>
      </c>
      <c r="I13" s="8">
        <v>659.31</v>
      </c>
      <c r="J13" s="8">
        <f t="shared" si="3"/>
        <v>7911.7199999999993</v>
      </c>
      <c r="K13" s="8">
        <f t="shared" si="14"/>
        <v>1872.01</v>
      </c>
      <c r="L13" s="9">
        <v>700.12</v>
      </c>
      <c r="M13" s="5">
        <f t="shared" si="4"/>
        <v>38557.270000000004</v>
      </c>
      <c r="N13" s="10">
        <f t="shared" si="5"/>
        <v>501.24</v>
      </c>
      <c r="O13" s="5">
        <f t="shared" si="0"/>
        <v>39058.51</v>
      </c>
      <c r="P13" s="5">
        <f t="shared" si="6"/>
        <v>9295.93</v>
      </c>
      <c r="Q13" s="5">
        <f t="shared" si="7"/>
        <v>36.32</v>
      </c>
      <c r="R13" s="5">
        <f t="shared" si="8"/>
        <v>3319.97</v>
      </c>
      <c r="S13" s="5">
        <f t="shared" si="9"/>
        <v>3254.88</v>
      </c>
      <c r="T13" s="5">
        <f t="shared" si="10"/>
        <v>54965.61</v>
      </c>
      <c r="U13" s="12">
        <f t="shared" si="11"/>
        <v>1540</v>
      </c>
      <c r="V13" s="5">
        <f t="shared" si="12"/>
        <v>56505.61</v>
      </c>
      <c r="W13" s="29">
        <v>5.55</v>
      </c>
    </row>
    <row r="14" spans="1:23" s="22" customFormat="1" ht="23.25" customHeight="1">
      <c r="A14" s="38"/>
      <c r="B14" s="4" t="s">
        <v>34</v>
      </c>
      <c r="C14" s="5">
        <v>23278.51</v>
      </c>
      <c r="D14" s="5">
        <f t="shared" si="13"/>
        <v>111.12</v>
      </c>
      <c r="E14" s="5"/>
      <c r="F14" s="5">
        <f t="shared" si="1"/>
        <v>1949.14</v>
      </c>
      <c r="G14" s="8">
        <v>3646.2</v>
      </c>
      <c r="H14" s="7">
        <f t="shared" si="2"/>
        <v>28984.969999999998</v>
      </c>
      <c r="I14" s="8">
        <v>659.31</v>
      </c>
      <c r="J14" s="8">
        <f t="shared" si="3"/>
        <v>7911.7199999999993</v>
      </c>
      <c r="K14" s="8">
        <f t="shared" si="14"/>
        <v>1872.01</v>
      </c>
      <c r="L14" s="9">
        <v>700.12</v>
      </c>
      <c r="M14" s="5">
        <f t="shared" si="4"/>
        <v>39468.82</v>
      </c>
      <c r="N14" s="10">
        <f t="shared" si="5"/>
        <v>513.09</v>
      </c>
      <c r="O14" s="5">
        <f t="shared" si="0"/>
        <v>39981.909999999996</v>
      </c>
      <c r="P14" s="5">
        <f t="shared" si="6"/>
        <v>9515.69</v>
      </c>
      <c r="Q14" s="5">
        <f t="shared" si="7"/>
        <v>37.18</v>
      </c>
      <c r="R14" s="5">
        <f t="shared" si="8"/>
        <v>3398.46</v>
      </c>
      <c r="S14" s="5">
        <f t="shared" si="9"/>
        <v>3331.83</v>
      </c>
      <c r="T14" s="5">
        <f t="shared" si="10"/>
        <v>56265.07</v>
      </c>
      <c r="U14" s="12">
        <f t="shared" si="11"/>
        <v>1540</v>
      </c>
      <c r="V14" s="5">
        <f t="shared" si="12"/>
        <v>57805.07</v>
      </c>
      <c r="W14" s="29">
        <v>5.55</v>
      </c>
    </row>
    <row r="15" spans="1:23" s="22" customFormat="1" ht="23.25" customHeight="1">
      <c r="A15" s="38"/>
      <c r="B15" s="4" t="s">
        <v>35</v>
      </c>
      <c r="C15" s="5">
        <v>21205.02</v>
      </c>
      <c r="D15" s="5">
        <f>8.45*12</f>
        <v>101.39999999999999</v>
      </c>
      <c r="E15" s="5">
        <v>117.72</v>
      </c>
      <c r="F15" s="5">
        <f t="shared" si="1"/>
        <v>1785.35</v>
      </c>
      <c r="G15" s="8"/>
      <c r="H15" s="7">
        <f t="shared" si="2"/>
        <v>23209.49</v>
      </c>
      <c r="I15" s="8">
        <v>573.03</v>
      </c>
      <c r="J15" s="8">
        <f t="shared" si="3"/>
        <v>6876.36</v>
      </c>
      <c r="K15" s="8">
        <f>1574.96+52</f>
        <v>1626.96</v>
      </c>
      <c r="L15" s="9">
        <v>700.12</v>
      </c>
      <c r="M15" s="5">
        <f t="shared" si="4"/>
        <v>32412.93</v>
      </c>
      <c r="N15" s="10">
        <f t="shared" si="5"/>
        <v>421.37</v>
      </c>
      <c r="O15" s="5">
        <f t="shared" si="0"/>
        <v>32834.300000000003</v>
      </c>
      <c r="P15" s="5">
        <f t="shared" si="6"/>
        <v>7814.56</v>
      </c>
      <c r="Q15" s="5">
        <f t="shared" si="7"/>
        <v>30.54</v>
      </c>
      <c r="R15" s="5">
        <f t="shared" si="8"/>
        <v>2790.92</v>
      </c>
      <c r="S15" s="5">
        <f t="shared" si="9"/>
        <v>2736.19</v>
      </c>
      <c r="T15" s="5">
        <f t="shared" si="10"/>
        <v>46206.51</v>
      </c>
      <c r="U15" s="12">
        <f t="shared" si="11"/>
        <v>1540</v>
      </c>
      <c r="V15" s="5">
        <f t="shared" si="12"/>
        <v>47746.51</v>
      </c>
      <c r="W15" s="29">
        <v>5.07</v>
      </c>
    </row>
    <row r="16" spans="1:23" s="22" customFormat="1" ht="23.25" customHeight="1">
      <c r="A16" s="38"/>
      <c r="B16" s="4" t="s">
        <v>36</v>
      </c>
      <c r="C16" s="5">
        <v>19998.12</v>
      </c>
      <c r="D16" s="5">
        <f>7.97*12</f>
        <v>95.64</v>
      </c>
      <c r="E16" s="5">
        <v>171.12</v>
      </c>
      <c r="F16" s="5">
        <f t="shared" si="1"/>
        <v>1688.74</v>
      </c>
      <c r="G16" s="8"/>
      <c r="H16" s="7">
        <f t="shared" si="2"/>
        <v>21953.62</v>
      </c>
      <c r="I16" s="8">
        <v>490.47</v>
      </c>
      <c r="J16" s="8">
        <f t="shared" si="3"/>
        <v>5885.64</v>
      </c>
      <c r="K16" s="8">
        <f>1348.1+44.5</f>
        <v>1392.6</v>
      </c>
      <c r="L16" s="9">
        <v>700.12</v>
      </c>
      <c r="M16" s="5">
        <f t="shared" si="4"/>
        <v>29931.979999999996</v>
      </c>
      <c r="N16" s="10">
        <f t="shared" si="5"/>
        <v>389.12</v>
      </c>
      <c r="O16" s="5">
        <f t="shared" si="0"/>
        <v>30321.099999999995</v>
      </c>
      <c r="P16" s="5">
        <f t="shared" si="6"/>
        <v>7216.42</v>
      </c>
      <c r="Q16" s="5">
        <f t="shared" si="7"/>
        <v>28.2</v>
      </c>
      <c r="R16" s="5">
        <f t="shared" si="8"/>
        <v>2577.29</v>
      </c>
      <c r="S16" s="5">
        <f t="shared" si="9"/>
        <v>2526.7600000000002</v>
      </c>
      <c r="T16" s="5">
        <f t="shared" si="10"/>
        <v>42669.77</v>
      </c>
      <c r="U16" s="12">
        <f t="shared" si="11"/>
        <v>1540</v>
      </c>
      <c r="V16" s="5">
        <f t="shared" si="12"/>
        <v>44209.77</v>
      </c>
      <c r="W16" s="29">
        <v>4.78</v>
      </c>
    </row>
    <row r="17" spans="1:23" s="22" customFormat="1" ht="23.25" customHeight="1">
      <c r="A17" s="38" t="s">
        <v>37</v>
      </c>
      <c r="B17" s="4" t="s">
        <v>23</v>
      </c>
      <c r="C17" s="5">
        <v>27844.05</v>
      </c>
      <c r="D17" s="5">
        <f>11.1*12</f>
        <v>133.19999999999999</v>
      </c>
      <c r="E17" s="5"/>
      <c r="F17" s="5">
        <f t="shared" si="1"/>
        <v>2331.44</v>
      </c>
      <c r="G17" s="8"/>
      <c r="H17" s="7">
        <f t="shared" si="2"/>
        <v>30308.69</v>
      </c>
      <c r="I17" s="8">
        <v>859.77</v>
      </c>
      <c r="J17" s="8">
        <f t="shared" si="3"/>
        <v>10317.24</v>
      </c>
      <c r="K17" s="8">
        <f>2363.04+78.1</f>
        <v>2441.14</v>
      </c>
      <c r="L17" s="9">
        <v>700.12</v>
      </c>
      <c r="M17" s="5">
        <f t="shared" si="4"/>
        <v>43767.19</v>
      </c>
      <c r="N17" s="10">
        <f t="shared" si="5"/>
        <v>568.97</v>
      </c>
      <c r="O17" s="5">
        <f t="shared" si="0"/>
        <v>44336.160000000003</v>
      </c>
      <c r="P17" s="5">
        <f t="shared" si="6"/>
        <v>10552.01</v>
      </c>
      <c r="Q17" s="5">
        <f t="shared" si="7"/>
        <v>41.23</v>
      </c>
      <c r="R17" s="5">
        <f t="shared" si="8"/>
        <v>3768.57</v>
      </c>
      <c r="S17" s="5">
        <f t="shared" si="9"/>
        <v>3694.68</v>
      </c>
      <c r="T17" s="5">
        <f t="shared" si="10"/>
        <v>62392.650000000009</v>
      </c>
      <c r="U17" s="12">
        <f t="shared" si="11"/>
        <v>1540</v>
      </c>
      <c r="V17" s="5">
        <f t="shared" si="12"/>
        <v>63932.650000000009</v>
      </c>
      <c r="W17" s="29">
        <v>6.66</v>
      </c>
    </row>
    <row r="18" spans="1:23" s="22" customFormat="1" ht="23.25" customHeight="1">
      <c r="A18" s="38"/>
      <c r="B18" s="4" t="s">
        <v>24</v>
      </c>
      <c r="C18" s="5">
        <v>27844.05</v>
      </c>
      <c r="D18" s="5">
        <f>11.1*12</f>
        <v>133.19999999999999</v>
      </c>
      <c r="E18" s="5"/>
      <c r="F18" s="5">
        <f t="shared" si="1"/>
        <v>2331.44</v>
      </c>
      <c r="G18" s="8">
        <v>1198.18</v>
      </c>
      <c r="H18" s="7">
        <f t="shared" si="2"/>
        <v>31506.87</v>
      </c>
      <c r="I18" s="8">
        <v>859.77</v>
      </c>
      <c r="J18" s="8">
        <f t="shared" si="3"/>
        <v>10317.24</v>
      </c>
      <c r="K18" s="8">
        <f>2363.04+78.1</f>
        <v>2441.14</v>
      </c>
      <c r="L18" s="9">
        <v>700.12</v>
      </c>
      <c r="M18" s="5">
        <f t="shared" si="4"/>
        <v>44965.37</v>
      </c>
      <c r="N18" s="10">
        <f t="shared" si="5"/>
        <v>584.54999999999995</v>
      </c>
      <c r="O18" s="5">
        <f t="shared" si="0"/>
        <v>45549.920000000006</v>
      </c>
      <c r="P18" s="5">
        <f t="shared" si="6"/>
        <v>10840.88</v>
      </c>
      <c r="Q18" s="5">
        <f t="shared" si="7"/>
        <v>42.36</v>
      </c>
      <c r="R18" s="5">
        <f t="shared" si="8"/>
        <v>3871.74</v>
      </c>
      <c r="S18" s="5">
        <f t="shared" si="9"/>
        <v>3795.83</v>
      </c>
      <c r="T18" s="5">
        <f t="shared" si="10"/>
        <v>64100.73</v>
      </c>
      <c r="U18" s="12">
        <f t="shared" si="11"/>
        <v>1540</v>
      </c>
      <c r="V18" s="5">
        <f t="shared" si="12"/>
        <v>65640.73000000001</v>
      </c>
      <c r="W18" s="29">
        <v>6.66</v>
      </c>
    </row>
    <row r="19" spans="1:23" s="22" customFormat="1" ht="23.25" customHeight="1">
      <c r="A19" s="38"/>
      <c r="B19" s="4" t="s">
        <v>25</v>
      </c>
      <c r="C19" s="5">
        <v>27844.05</v>
      </c>
      <c r="D19" s="5">
        <f>11.1*12</f>
        <v>133.19999999999999</v>
      </c>
      <c r="E19" s="5"/>
      <c r="F19" s="5">
        <f t="shared" si="1"/>
        <v>2331.44</v>
      </c>
      <c r="G19" s="8">
        <v>2396.36</v>
      </c>
      <c r="H19" s="7">
        <f t="shared" si="2"/>
        <v>32705.05</v>
      </c>
      <c r="I19" s="8">
        <v>859.77</v>
      </c>
      <c r="J19" s="8">
        <f t="shared" si="3"/>
        <v>10317.24</v>
      </c>
      <c r="K19" s="8">
        <f>2363.04+78.1</f>
        <v>2441.14</v>
      </c>
      <c r="L19" s="9">
        <v>700.12</v>
      </c>
      <c r="M19" s="5">
        <f t="shared" si="4"/>
        <v>46163.55</v>
      </c>
      <c r="N19" s="10">
        <f t="shared" si="5"/>
        <v>600.13</v>
      </c>
      <c r="O19" s="5">
        <f t="shared" si="0"/>
        <v>46763.68</v>
      </c>
      <c r="P19" s="5">
        <f t="shared" si="6"/>
        <v>11129.76</v>
      </c>
      <c r="Q19" s="5">
        <f t="shared" si="7"/>
        <v>43.49</v>
      </c>
      <c r="R19" s="5">
        <f t="shared" si="8"/>
        <v>3974.91</v>
      </c>
      <c r="S19" s="5">
        <f t="shared" si="9"/>
        <v>3896.97</v>
      </c>
      <c r="T19" s="5">
        <f t="shared" si="10"/>
        <v>65808.81</v>
      </c>
      <c r="U19" s="12">
        <f t="shared" si="11"/>
        <v>1540</v>
      </c>
      <c r="V19" s="5">
        <f t="shared" si="12"/>
        <v>67348.81</v>
      </c>
      <c r="W19" s="29">
        <v>6.66</v>
      </c>
    </row>
    <row r="20" spans="1:23" s="22" customFormat="1" ht="23.25" customHeight="1">
      <c r="A20" s="38"/>
      <c r="B20" s="4" t="s">
        <v>26</v>
      </c>
      <c r="C20" s="5">
        <v>27844.05</v>
      </c>
      <c r="D20" s="5">
        <f>11.1*12</f>
        <v>133.19999999999999</v>
      </c>
      <c r="E20" s="5"/>
      <c r="F20" s="5">
        <f t="shared" si="1"/>
        <v>2331.44</v>
      </c>
      <c r="G20" s="8">
        <v>3594.54</v>
      </c>
      <c r="H20" s="7">
        <f t="shared" si="2"/>
        <v>33903.229999999996</v>
      </c>
      <c r="I20" s="8">
        <v>859.77</v>
      </c>
      <c r="J20" s="8">
        <f t="shared" si="3"/>
        <v>10317.24</v>
      </c>
      <c r="K20" s="8">
        <f>2363.04+78.1</f>
        <v>2441.14</v>
      </c>
      <c r="L20" s="9">
        <v>700.12</v>
      </c>
      <c r="M20" s="5">
        <f t="shared" si="4"/>
        <v>47361.729999999996</v>
      </c>
      <c r="N20" s="10">
        <f t="shared" si="5"/>
        <v>615.70000000000005</v>
      </c>
      <c r="O20" s="5">
        <f t="shared" si="0"/>
        <v>47977.429999999993</v>
      </c>
      <c r="P20" s="5">
        <f t="shared" si="6"/>
        <v>11418.63</v>
      </c>
      <c r="Q20" s="5">
        <f t="shared" si="7"/>
        <v>44.62</v>
      </c>
      <c r="R20" s="5">
        <f t="shared" si="8"/>
        <v>4078.08</v>
      </c>
      <c r="S20" s="5">
        <f t="shared" si="9"/>
        <v>3998.12</v>
      </c>
      <c r="T20" s="5">
        <f t="shared" si="10"/>
        <v>67516.87999999999</v>
      </c>
      <c r="U20" s="12">
        <f t="shared" si="11"/>
        <v>1540</v>
      </c>
      <c r="V20" s="5">
        <f t="shared" si="12"/>
        <v>69056.87999999999</v>
      </c>
      <c r="W20" s="29">
        <v>6.66</v>
      </c>
    </row>
    <row r="21" spans="1:23" s="22" customFormat="1" ht="23.25" customHeight="1">
      <c r="A21" s="38"/>
      <c r="B21" s="4" t="s">
        <v>27</v>
      </c>
      <c r="C21" s="5">
        <v>27844.05</v>
      </c>
      <c r="D21" s="5">
        <f>11.1*12</f>
        <v>133.19999999999999</v>
      </c>
      <c r="E21" s="5"/>
      <c r="F21" s="5">
        <f t="shared" si="1"/>
        <v>2331.44</v>
      </c>
      <c r="G21" s="8">
        <v>4792.72</v>
      </c>
      <c r="H21" s="7">
        <f t="shared" si="2"/>
        <v>35101.409999999996</v>
      </c>
      <c r="I21" s="8">
        <v>859.77</v>
      </c>
      <c r="J21" s="8">
        <f t="shared" si="3"/>
        <v>10317.24</v>
      </c>
      <c r="K21" s="8">
        <f>2363.04+78.1</f>
        <v>2441.14</v>
      </c>
      <c r="L21" s="9">
        <v>700.12</v>
      </c>
      <c r="M21" s="5">
        <f t="shared" si="4"/>
        <v>48559.909999999996</v>
      </c>
      <c r="N21" s="10">
        <f t="shared" si="5"/>
        <v>631.28</v>
      </c>
      <c r="O21" s="5">
        <f t="shared" si="0"/>
        <v>49191.189999999995</v>
      </c>
      <c r="P21" s="5">
        <f t="shared" si="6"/>
        <v>11707.5</v>
      </c>
      <c r="Q21" s="5">
        <f t="shared" si="7"/>
        <v>45.75</v>
      </c>
      <c r="R21" s="5">
        <f t="shared" si="8"/>
        <v>4181.25</v>
      </c>
      <c r="S21" s="5">
        <f t="shared" si="9"/>
        <v>4099.2700000000004</v>
      </c>
      <c r="T21" s="5">
        <f t="shared" si="10"/>
        <v>69224.959999999992</v>
      </c>
      <c r="U21" s="12">
        <f t="shared" si="11"/>
        <v>1540</v>
      </c>
      <c r="V21" s="5">
        <f t="shared" si="12"/>
        <v>70764.959999999992</v>
      </c>
      <c r="W21" s="29">
        <v>6.66</v>
      </c>
    </row>
    <row r="22" spans="1:23" s="22" customFormat="1" ht="23.25" customHeight="1">
      <c r="A22" s="38"/>
      <c r="B22" s="4" t="s">
        <v>28</v>
      </c>
      <c r="C22" s="5">
        <v>25299.02</v>
      </c>
      <c r="D22" s="5">
        <f t="shared" ref="D22:D27" si="15">10.08*12</f>
        <v>120.96000000000001</v>
      </c>
      <c r="E22" s="5"/>
      <c r="F22" s="5">
        <f t="shared" si="1"/>
        <v>2118.33</v>
      </c>
      <c r="G22" s="8"/>
      <c r="H22" s="7">
        <f t="shared" si="2"/>
        <v>27538.309999999998</v>
      </c>
      <c r="I22" s="8">
        <v>773.49</v>
      </c>
      <c r="J22" s="8">
        <f t="shared" si="3"/>
        <v>9281.880000000001</v>
      </c>
      <c r="K22" s="8">
        <f t="shared" ref="K22:K27" si="16">2125.88+70.2</f>
        <v>2196.08</v>
      </c>
      <c r="L22" s="9">
        <v>700.12</v>
      </c>
      <c r="M22" s="5">
        <f t="shared" si="4"/>
        <v>39716.390000000007</v>
      </c>
      <c r="N22" s="10">
        <f t="shared" si="5"/>
        <v>516.30999999999995</v>
      </c>
      <c r="O22" s="5">
        <f t="shared" si="0"/>
        <v>40232.700000000004</v>
      </c>
      <c r="P22" s="5">
        <f t="shared" si="6"/>
        <v>9575.3799999999992</v>
      </c>
      <c r="Q22" s="5">
        <f t="shared" si="7"/>
        <v>37.42</v>
      </c>
      <c r="R22" s="5">
        <f t="shared" si="8"/>
        <v>3419.78</v>
      </c>
      <c r="S22" s="5">
        <f t="shared" si="9"/>
        <v>3352.73</v>
      </c>
      <c r="T22" s="5">
        <f t="shared" si="10"/>
        <v>56618.01</v>
      </c>
      <c r="U22" s="12">
        <f t="shared" si="11"/>
        <v>1540</v>
      </c>
      <c r="V22" s="5">
        <f t="shared" si="12"/>
        <v>58158.01</v>
      </c>
      <c r="W22" s="29">
        <v>6.05</v>
      </c>
    </row>
    <row r="23" spans="1:23" s="22" customFormat="1" ht="23.25" customHeight="1">
      <c r="A23" s="38" t="s">
        <v>38</v>
      </c>
      <c r="B23" s="4" t="s">
        <v>28</v>
      </c>
      <c r="C23" s="5">
        <v>25299.02</v>
      </c>
      <c r="D23" s="5">
        <f t="shared" si="15"/>
        <v>120.96000000000001</v>
      </c>
      <c r="E23" s="5"/>
      <c r="F23" s="5">
        <f t="shared" si="1"/>
        <v>2118.33</v>
      </c>
      <c r="G23" s="6"/>
      <c r="H23" s="7">
        <f t="shared" si="2"/>
        <v>27538.309999999998</v>
      </c>
      <c r="I23" s="8">
        <v>773.49</v>
      </c>
      <c r="J23" s="8">
        <f t="shared" si="3"/>
        <v>9281.880000000001</v>
      </c>
      <c r="K23" s="8">
        <f t="shared" si="16"/>
        <v>2196.08</v>
      </c>
      <c r="L23" s="9">
        <v>700.12</v>
      </c>
      <c r="M23" s="5">
        <f t="shared" si="4"/>
        <v>39716.390000000007</v>
      </c>
      <c r="N23" s="10">
        <f t="shared" si="5"/>
        <v>516.30999999999995</v>
      </c>
      <c r="O23" s="5">
        <f t="shared" si="0"/>
        <v>40232.700000000004</v>
      </c>
      <c r="P23" s="5">
        <f t="shared" si="6"/>
        <v>9575.3799999999992</v>
      </c>
      <c r="Q23" s="5">
        <f t="shared" si="7"/>
        <v>37.42</v>
      </c>
      <c r="R23" s="5">
        <f t="shared" si="8"/>
        <v>3419.78</v>
      </c>
      <c r="S23" s="5">
        <f t="shared" si="9"/>
        <v>3352.73</v>
      </c>
      <c r="T23" s="5">
        <f t="shared" si="10"/>
        <v>56618.01</v>
      </c>
      <c r="U23" s="12">
        <f t="shared" si="11"/>
        <v>1540</v>
      </c>
      <c r="V23" s="5">
        <f t="shared" si="12"/>
        <v>58158.01</v>
      </c>
      <c r="W23" s="29">
        <v>6.05</v>
      </c>
    </row>
    <row r="24" spans="1:23" s="22" customFormat="1" ht="23.25" customHeight="1">
      <c r="A24" s="38"/>
      <c r="B24" s="4" t="s">
        <v>39</v>
      </c>
      <c r="C24" s="5">
        <v>25299.02</v>
      </c>
      <c r="D24" s="5">
        <f t="shared" si="15"/>
        <v>120.96000000000001</v>
      </c>
      <c r="E24" s="5"/>
      <c r="F24" s="5">
        <f t="shared" si="1"/>
        <v>2118.33</v>
      </c>
      <c r="G24" s="8">
        <v>1044.6600000000001</v>
      </c>
      <c r="H24" s="7">
        <f t="shared" si="2"/>
        <v>28582.969999999998</v>
      </c>
      <c r="I24" s="8">
        <v>773.49</v>
      </c>
      <c r="J24" s="8">
        <f t="shared" si="3"/>
        <v>9281.880000000001</v>
      </c>
      <c r="K24" s="8">
        <f t="shared" si="16"/>
        <v>2196.08</v>
      </c>
      <c r="L24" s="9">
        <v>700.12</v>
      </c>
      <c r="M24" s="5">
        <f t="shared" si="4"/>
        <v>40761.050000000003</v>
      </c>
      <c r="N24" s="10">
        <f t="shared" si="5"/>
        <v>529.89</v>
      </c>
      <c r="O24" s="5">
        <f t="shared" si="0"/>
        <v>41290.94</v>
      </c>
      <c r="P24" s="5">
        <f t="shared" si="6"/>
        <v>9827.24</v>
      </c>
      <c r="Q24" s="5">
        <f t="shared" si="7"/>
        <v>38.4</v>
      </c>
      <c r="R24" s="5">
        <f t="shared" si="8"/>
        <v>3509.73</v>
      </c>
      <c r="S24" s="5">
        <f t="shared" si="9"/>
        <v>3440.91</v>
      </c>
      <c r="T24" s="5">
        <f t="shared" si="10"/>
        <v>58107.22</v>
      </c>
      <c r="U24" s="12">
        <f t="shared" si="11"/>
        <v>1540</v>
      </c>
      <c r="V24" s="5">
        <f t="shared" si="12"/>
        <v>59647.22</v>
      </c>
      <c r="W24" s="29">
        <v>6.05</v>
      </c>
    </row>
    <row r="25" spans="1:23" s="22" customFormat="1" ht="23.25" customHeight="1">
      <c r="A25" s="38"/>
      <c r="B25" s="4" t="s">
        <v>40</v>
      </c>
      <c r="C25" s="5">
        <v>25299.02</v>
      </c>
      <c r="D25" s="5">
        <f t="shared" si="15"/>
        <v>120.96000000000001</v>
      </c>
      <c r="E25" s="5"/>
      <c r="F25" s="5">
        <f t="shared" si="1"/>
        <v>2118.33</v>
      </c>
      <c r="G25" s="8">
        <v>2089.3200000000002</v>
      </c>
      <c r="H25" s="7">
        <f t="shared" si="2"/>
        <v>29627.629999999997</v>
      </c>
      <c r="I25" s="8">
        <v>773.49</v>
      </c>
      <c r="J25" s="8">
        <f t="shared" si="3"/>
        <v>9281.880000000001</v>
      </c>
      <c r="K25" s="8">
        <f t="shared" si="16"/>
        <v>2196.08</v>
      </c>
      <c r="L25" s="9">
        <v>700.12</v>
      </c>
      <c r="M25" s="5">
        <f t="shared" si="4"/>
        <v>41805.71</v>
      </c>
      <c r="N25" s="10">
        <f t="shared" si="5"/>
        <v>543.47</v>
      </c>
      <c r="O25" s="5">
        <f t="shared" si="0"/>
        <v>42349.18</v>
      </c>
      <c r="P25" s="5">
        <f t="shared" si="6"/>
        <v>10079.1</v>
      </c>
      <c r="Q25" s="5">
        <f t="shared" si="7"/>
        <v>39.380000000000003</v>
      </c>
      <c r="R25" s="5">
        <f t="shared" si="8"/>
        <v>3599.68</v>
      </c>
      <c r="S25" s="5">
        <f t="shared" si="9"/>
        <v>3529.1</v>
      </c>
      <c r="T25" s="5">
        <f t="shared" si="10"/>
        <v>59596.439999999995</v>
      </c>
      <c r="U25" s="12">
        <f t="shared" si="11"/>
        <v>1540</v>
      </c>
      <c r="V25" s="5">
        <f t="shared" si="12"/>
        <v>61136.439999999995</v>
      </c>
      <c r="W25" s="29">
        <v>6.05</v>
      </c>
    </row>
    <row r="26" spans="1:23" s="22" customFormat="1" ht="23.25" customHeight="1">
      <c r="A26" s="38"/>
      <c r="B26" s="4" t="s">
        <v>41</v>
      </c>
      <c r="C26" s="5">
        <v>25299.02</v>
      </c>
      <c r="D26" s="5">
        <f t="shared" si="15"/>
        <v>120.96000000000001</v>
      </c>
      <c r="E26" s="5"/>
      <c r="F26" s="5">
        <f t="shared" si="1"/>
        <v>2118.33</v>
      </c>
      <c r="G26" s="8">
        <v>3133.9800000000005</v>
      </c>
      <c r="H26" s="7">
        <f t="shared" si="2"/>
        <v>30672.289999999997</v>
      </c>
      <c r="I26" s="8">
        <v>773.49</v>
      </c>
      <c r="J26" s="8">
        <f t="shared" si="3"/>
        <v>9281.880000000001</v>
      </c>
      <c r="K26" s="8">
        <f t="shared" si="16"/>
        <v>2196.08</v>
      </c>
      <c r="L26" s="9">
        <v>700.12</v>
      </c>
      <c r="M26" s="5">
        <f t="shared" si="4"/>
        <v>42850.37</v>
      </c>
      <c r="N26" s="10">
        <f t="shared" si="5"/>
        <v>557.04999999999995</v>
      </c>
      <c r="O26" s="5">
        <f t="shared" si="0"/>
        <v>43407.420000000006</v>
      </c>
      <c r="P26" s="5">
        <f t="shared" si="6"/>
        <v>10330.969999999999</v>
      </c>
      <c r="Q26" s="5">
        <f t="shared" si="7"/>
        <v>40.369999999999997</v>
      </c>
      <c r="R26" s="5">
        <f t="shared" si="8"/>
        <v>3689.63</v>
      </c>
      <c r="S26" s="5">
        <f t="shared" si="9"/>
        <v>3617.29</v>
      </c>
      <c r="T26" s="5">
        <f t="shared" si="10"/>
        <v>61085.680000000008</v>
      </c>
      <c r="U26" s="12">
        <f t="shared" si="11"/>
        <v>1540</v>
      </c>
      <c r="V26" s="5">
        <f t="shared" si="12"/>
        <v>62625.680000000008</v>
      </c>
      <c r="W26" s="29">
        <v>6.05</v>
      </c>
    </row>
    <row r="27" spans="1:23" s="22" customFormat="1" ht="23.25" customHeight="1">
      <c r="A27" s="38"/>
      <c r="B27" s="4" t="s">
        <v>42</v>
      </c>
      <c r="C27" s="5">
        <v>25299.02</v>
      </c>
      <c r="D27" s="5">
        <f t="shared" si="15"/>
        <v>120.96000000000001</v>
      </c>
      <c r="E27" s="5"/>
      <c r="F27" s="5">
        <f t="shared" si="1"/>
        <v>2118.33</v>
      </c>
      <c r="G27" s="8">
        <v>4178.6400000000003</v>
      </c>
      <c r="H27" s="7">
        <f t="shared" si="2"/>
        <v>31716.949999999997</v>
      </c>
      <c r="I27" s="8">
        <v>773.49</v>
      </c>
      <c r="J27" s="8">
        <f t="shared" si="3"/>
        <v>9281.880000000001</v>
      </c>
      <c r="K27" s="8">
        <f t="shared" si="16"/>
        <v>2196.08</v>
      </c>
      <c r="L27" s="9">
        <v>700.12</v>
      </c>
      <c r="M27" s="5">
        <f t="shared" si="4"/>
        <v>43895.030000000006</v>
      </c>
      <c r="N27" s="10">
        <f t="shared" si="5"/>
        <v>570.64</v>
      </c>
      <c r="O27" s="5">
        <f t="shared" si="0"/>
        <v>44465.670000000006</v>
      </c>
      <c r="P27" s="5">
        <f t="shared" si="6"/>
        <v>10582.83</v>
      </c>
      <c r="Q27" s="5">
        <f t="shared" si="7"/>
        <v>41.35</v>
      </c>
      <c r="R27" s="5">
        <f t="shared" si="8"/>
        <v>3779.58</v>
      </c>
      <c r="S27" s="5">
        <f t="shared" si="9"/>
        <v>3705.47</v>
      </c>
      <c r="T27" s="5">
        <f t="shared" si="10"/>
        <v>62574.900000000009</v>
      </c>
      <c r="U27" s="12">
        <f t="shared" si="11"/>
        <v>1540</v>
      </c>
      <c r="V27" s="5">
        <f t="shared" si="12"/>
        <v>64114.900000000009</v>
      </c>
      <c r="W27" s="29">
        <v>6.05</v>
      </c>
    </row>
    <row r="28" spans="1:23" s="22" customFormat="1" ht="23.25" customHeight="1">
      <c r="A28" s="38"/>
      <c r="B28" s="4" t="s">
        <v>29</v>
      </c>
      <c r="C28" s="5">
        <v>23278.51</v>
      </c>
      <c r="D28" s="5">
        <f>9.26*12</f>
        <v>111.12</v>
      </c>
      <c r="E28" s="5"/>
      <c r="F28" s="5">
        <f t="shared" si="1"/>
        <v>1949.14</v>
      </c>
      <c r="G28" s="8"/>
      <c r="H28" s="7">
        <f t="shared" si="2"/>
        <v>25338.769999999997</v>
      </c>
      <c r="I28" s="8">
        <v>659.31</v>
      </c>
      <c r="J28" s="8">
        <f t="shared" si="3"/>
        <v>7911.7199999999993</v>
      </c>
      <c r="K28" s="8">
        <f>1812.11+59.9</f>
        <v>1872.01</v>
      </c>
      <c r="L28" s="9">
        <v>700.12</v>
      </c>
      <c r="M28" s="5">
        <f t="shared" si="4"/>
        <v>35822.620000000003</v>
      </c>
      <c r="N28" s="10">
        <f t="shared" si="5"/>
        <v>465.69</v>
      </c>
      <c r="O28" s="5">
        <f t="shared" si="0"/>
        <v>36288.310000000005</v>
      </c>
      <c r="P28" s="5">
        <f t="shared" si="6"/>
        <v>8636.6200000000008</v>
      </c>
      <c r="Q28" s="5">
        <f t="shared" si="7"/>
        <v>33.75</v>
      </c>
      <c r="R28" s="5">
        <f t="shared" si="8"/>
        <v>3084.51</v>
      </c>
      <c r="S28" s="5">
        <f t="shared" si="9"/>
        <v>3024.03</v>
      </c>
      <c r="T28" s="5">
        <f t="shared" si="10"/>
        <v>51067.220000000008</v>
      </c>
      <c r="U28" s="12">
        <f t="shared" si="11"/>
        <v>1540</v>
      </c>
      <c r="V28" s="5">
        <f t="shared" si="12"/>
        <v>52607.220000000008</v>
      </c>
      <c r="W28" s="29">
        <v>5.55</v>
      </c>
    </row>
    <row r="29" spans="1:23" s="22" customFormat="1" ht="23.25" customHeight="1">
      <c r="A29" s="38"/>
      <c r="B29" s="4" t="s">
        <v>35</v>
      </c>
      <c r="C29" s="5">
        <v>21205.02</v>
      </c>
      <c r="D29" s="5">
        <f t="shared" ref="D29:D34" si="17">8.45*12</f>
        <v>101.39999999999999</v>
      </c>
      <c r="E29" s="5">
        <v>117.72</v>
      </c>
      <c r="F29" s="5">
        <f t="shared" si="1"/>
        <v>1785.35</v>
      </c>
      <c r="G29" s="8"/>
      <c r="H29" s="7">
        <f t="shared" si="2"/>
        <v>23209.49</v>
      </c>
      <c r="I29" s="8">
        <v>573.03</v>
      </c>
      <c r="J29" s="8">
        <f t="shared" si="3"/>
        <v>6876.36</v>
      </c>
      <c r="K29" s="8">
        <f t="shared" ref="K29:K34" si="18">1574.96+52</f>
        <v>1626.96</v>
      </c>
      <c r="L29" s="9">
        <v>700.12</v>
      </c>
      <c r="M29" s="5">
        <f t="shared" si="4"/>
        <v>32412.93</v>
      </c>
      <c r="N29" s="10">
        <f t="shared" si="5"/>
        <v>421.37</v>
      </c>
      <c r="O29" s="5">
        <f t="shared" si="0"/>
        <v>32834.300000000003</v>
      </c>
      <c r="P29" s="5">
        <f t="shared" si="6"/>
        <v>7814.56</v>
      </c>
      <c r="Q29" s="5">
        <f t="shared" si="7"/>
        <v>30.54</v>
      </c>
      <c r="R29" s="5">
        <f t="shared" si="8"/>
        <v>2790.92</v>
      </c>
      <c r="S29" s="5">
        <f t="shared" si="9"/>
        <v>2736.19</v>
      </c>
      <c r="T29" s="5">
        <f t="shared" si="10"/>
        <v>46206.51</v>
      </c>
      <c r="U29" s="12">
        <f t="shared" si="11"/>
        <v>1540</v>
      </c>
      <c r="V29" s="5">
        <f t="shared" si="12"/>
        <v>47746.51</v>
      </c>
      <c r="W29" s="29">
        <v>5.07</v>
      </c>
    </row>
    <row r="30" spans="1:23" s="22" customFormat="1" ht="23.25" customHeight="1">
      <c r="A30" s="38" t="s">
        <v>43</v>
      </c>
      <c r="B30" s="4" t="s">
        <v>35</v>
      </c>
      <c r="C30" s="5">
        <v>21205.02</v>
      </c>
      <c r="D30" s="5">
        <f t="shared" si="17"/>
        <v>101.39999999999999</v>
      </c>
      <c r="E30" s="5">
        <v>117.72</v>
      </c>
      <c r="F30" s="5">
        <f t="shared" si="1"/>
        <v>1785.35</v>
      </c>
      <c r="G30" s="6"/>
      <c r="H30" s="7">
        <f t="shared" si="2"/>
        <v>23209.49</v>
      </c>
      <c r="I30" s="8">
        <v>573.03</v>
      </c>
      <c r="J30" s="8">
        <f t="shared" si="3"/>
        <v>6876.36</v>
      </c>
      <c r="K30" s="8">
        <f t="shared" si="18"/>
        <v>1626.96</v>
      </c>
      <c r="L30" s="9">
        <v>700.12</v>
      </c>
      <c r="M30" s="5">
        <f t="shared" si="4"/>
        <v>32412.93</v>
      </c>
      <c r="N30" s="10">
        <f t="shared" si="5"/>
        <v>421.37</v>
      </c>
      <c r="O30" s="5">
        <f t="shared" si="0"/>
        <v>32834.300000000003</v>
      </c>
      <c r="P30" s="5">
        <f t="shared" si="6"/>
        <v>7814.56</v>
      </c>
      <c r="Q30" s="5">
        <f t="shared" si="7"/>
        <v>30.54</v>
      </c>
      <c r="R30" s="5">
        <f t="shared" si="8"/>
        <v>2790.92</v>
      </c>
      <c r="S30" s="5">
        <f t="shared" si="9"/>
        <v>2736.19</v>
      </c>
      <c r="T30" s="5">
        <f t="shared" si="10"/>
        <v>46206.51</v>
      </c>
      <c r="U30" s="12">
        <f t="shared" si="11"/>
        <v>1540</v>
      </c>
      <c r="V30" s="5">
        <f t="shared" si="12"/>
        <v>47746.51</v>
      </c>
      <c r="W30" s="29">
        <v>5.07</v>
      </c>
    </row>
    <row r="31" spans="1:23" s="22" customFormat="1" ht="23.25" customHeight="1">
      <c r="A31" s="38"/>
      <c r="B31" s="4" t="s">
        <v>44</v>
      </c>
      <c r="C31" s="5">
        <v>21205.02</v>
      </c>
      <c r="D31" s="5">
        <f t="shared" si="17"/>
        <v>101.39999999999999</v>
      </c>
      <c r="E31" s="5">
        <v>117.72</v>
      </c>
      <c r="F31" s="5">
        <f t="shared" si="1"/>
        <v>1785.35</v>
      </c>
      <c r="G31" s="8">
        <v>792.76</v>
      </c>
      <c r="H31" s="7">
        <f t="shared" si="2"/>
        <v>24002.25</v>
      </c>
      <c r="I31" s="8">
        <v>573.03</v>
      </c>
      <c r="J31" s="8">
        <f t="shared" si="3"/>
        <v>6876.36</v>
      </c>
      <c r="K31" s="8">
        <f t="shared" si="18"/>
        <v>1626.96</v>
      </c>
      <c r="L31" s="9">
        <v>700.12</v>
      </c>
      <c r="M31" s="5">
        <f t="shared" si="4"/>
        <v>33205.69</v>
      </c>
      <c r="N31" s="10">
        <f t="shared" si="5"/>
        <v>431.67</v>
      </c>
      <c r="O31" s="5">
        <f t="shared" si="0"/>
        <v>33637.360000000001</v>
      </c>
      <c r="P31" s="5">
        <f t="shared" si="6"/>
        <v>8005.69</v>
      </c>
      <c r="Q31" s="5">
        <f t="shared" si="7"/>
        <v>31.28</v>
      </c>
      <c r="R31" s="5">
        <f t="shared" si="8"/>
        <v>2859.18</v>
      </c>
      <c r="S31" s="5">
        <f t="shared" si="9"/>
        <v>2803.11</v>
      </c>
      <c r="T31" s="5">
        <f t="shared" si="10"/>
        <v>47336.62</v>
      </c>
      <c r="U31" s="12">
        <f t="shared" si="11"/>
        <v>1540</v>
      </c>
      <c r="V31" s="5">
        <f t="shared" si="12"/>
        <v>48876.62</v>
      </c>
      <c r="W31" s="29">
        <v>5.07</v>
      </c>
    </row>
    <row r="32" spans="1:23" s="22" customFormat="1" ht="23.25" customHeight="1">
      <c r="A32" s="38"/>
      <c r="B32" s="4" t="s">
        <v>45</v>
      </c>
      <c r="C32" s="5">
        <v>21205.02</v>
      </c>
      <c r="D32" s="5">
        <f t="shared" si="17"/>
        <v>101.39999999999999</v>
      </c>
      <c r="E32" s="5">
        <v>117.72</v>
      </c>
      <c r="F32" s="5">
        <f t="shared" si="1"/>
        <v>1785.35</v>
      </c>
      <c r="G32" s="8">
        <v>1585.52</v>
      </c>
      <c r="H32" s="7">
        <f t="shared" si="2"/>
        <v>24795.010000000002</v>
      </c>
      <c r="I32" s="8">
        <v>573.03</v>
      </c>
      <c r="J32" s="8">
        <f t="shared" si="3"/>
        <v>6876.36</v>
      </c>
      <c r="K32" s="8">
        <f t="shared" si="18"/>
        <v>1626.96</v>
      </c>
      <c r="L32" s="9">
        <v>700.12</v>
      </c>
      <c r="M32" s="5">
        <f t="shared" si="4"/>
        <v>33998.450000000004</v>
      </c>
      <c r="N32" s="10">
        <f t="shared" si="5"/>
        <v>441.98</v>
      </c>
      <c r="O32" s="5">
        <f t="shared" si="0"/>
        <v>34440.430000000008</v>
      </c>
      <c r="P32" s="5">
        <f t="shared" si="6"/>
        <v>8196.82</v>
      </c>
      <c r="Q32" s="5">
        <f t="shared" si="7"/>
        <v>32.03</v>
      </c>
      <c r="R32" s="5">
        <f t="shared" si="8"/>
        <v>2927.44</v>
      </c>
      <c r="S32" s="5">
        <f t="shared" si="9"/>
        <v>2870.04</v>
      </c>
      <c r="T32" s="5">
        <f t="shared" si="10"/>
        <v>48466.760000000009</v>
      </c>
      <c r="U32" s="12">
        <f t="shared" si="11"/>
        <v>1540</v>
      </c>
      <c r="V32" s="5">
        <f t="shared" si="12"/>
        <v>50006.760000000009</v>
      </c>
      <c r="W32" s="29">
        <v>5.07</v>
      </c>
    </row>
    <row r="33" spans="1:23" s="22" customFormat="1" ht="23.25" customHeight="1">
      <c r="A33" s="38"/>
      <c r="B33" s="4" t="s">
        <v>46</v>
      </c>
      <c r="C33" s="5">
        <v>21205.02</v>
      </c>
      <c r="D33" s="5">
        <f t="shared" si="17"/>
        <v>101.39999999999999</v>
      </c>
      <c r="E33" s="5">
        <v>117.72</v>
      </c>
      <c r="F33" s="5">
        <f t="shared" si="1"/>
        <v>1785.35</v>
      </c>
      <c r="G33" s="8">
        <v>2378.2799999999997</v>
      </c>
      <c r="H33" s="7">
        <f t="shared" si="2"/>
        <v>25587.77</v>
      </c>
      <c r="I33" s="8">
        <v>573.03</v>
      </c>
      <c r="J33" s="8">
        <f t="shared" si="3"/>
        <v>6876.36</v>
      </c>
      <c r="K33" s="8">
        <f t="shared" si="18"/>
        <v>1626.96</v>
      </c>
      <c r="L33" s="9">
        <v>700.12</v>
      </c>
      <c r="M33" s="5">
        <f t="shared" si="4"/>
        <v>34791.210000000006</v>
      </c>
      <c r="N33" s="10">
        <f t="shared" si="5"/>
        <v>452.29</v>
      </c>
      <c r="O33" s="5">
        <f t="shared" si="0"/>
        <v>35243.500000000007</v>
      </c>
      <c r="P33" s="5">
        <f t="shared" si="6"/>
        <v>8387.9500000000007</v>
      </c>
      <c r="Q33" s="5">
        <f t="shared" si="7"/>
        <v>32.78</v>
      </c>
      <c r="R33" s="5">
        <f t="shared" si="8"/>
        <v>2995.7</v>
      </c>
      <c r="S33" s="5">
        <f t="shared" si="9"/>
        <v>2936.96</v>
      </c>
      <c r="T33" s="5">
        <f t="shared" si="10"/>
        <v>49596.890000000007</v>
      </c>
      <c r="U33" s="12">
        <f t="shared" si="11"/>
        <v>1540</v>
      </c>
      <c r="V33" s="5">
        <f t="shared" si="12"/>
        <v>51136.890000000007</v>
      </c>
      <c r="W33" s="29">
        <v>5.07</v>
      </c>
    </row>
    <row r="34" spans="1:23" s="22" customFormat="1" ht="23.25" customHeight="1">
      <c r="A34" s="38"/>
      <c r="B34" s="4" t="s">
        <v>47</v>
      </c>
      <c r="C34" s="5">
        <v>21205.02</v>
      </c>
      <c r="D34" s="5">
        <f t="shared" si="17"/>
        <v>101.39999999999999</v>
      </c>
      <c r="E34" s="5">
        <v>117.72</v>
      </c>
      <c r="F34" s="5">
        <f t="shared" si="1"/>
        <v>1785.35</v>
      </c>
      <c r="G34" s="8">
        <v>3171.04</v>
      </c>
      <c r="H34" s="7">
        <f t="shared" si="2"/>
        <v>26380.530000000002</v>
      </c>
      <c r="I34" s="8">
        <v>573.03</v>
      </c>
      <c r="J34" s="8">
        <f t="shared" si="3"/>
        <v>6876.36</v>
      </c>
      <c r="K34" s="8">
        <f t="shared" si="18"/>
        <v>1626.96</v>
      </c>
      <c r="L34" s="9">
        <v>700.12</v>
      </c>
      <c r="M34" s="5">
        <f t="shared" si="4"/>
        <v>35583.97</v>
      </c>
      <c r="N34" s="10">
        <f t="shared" si="5"/>
        <v>462.59</v>
      </c>
      <c r="O34" s="5">
        <f t="shared" si="0"/>
        <v>36046.559999999998</v>
      </c>
      <c r="P34" s="5">
        <f t="shared" si="6"/>
        <v>8579.08</v>
      </c>
      <c r="Q34" s="5">
        <f t="shared" si="7"/>
        <v>33.520000000000003</v>
      </c>
      <c r="R34" s="5">
        <f t="shared" si="8"/>
        <v>3063.96</v>
      </c>
      <c r="S34" s="5">
        <f t="shared" si="9"/>
        <v>3003.88</v>
      </c>
      <c r="T34" s="5">
        <f t="shared" si="10"/>
        <v>50726.999999999993</v>
      </c>
      <c r="U34" s="12">
        <f t="shared" si="11"/>
        <v>1540</v>
      </c>
      <c r="V34" s="5">
        <f t="shared" si="12"/>
        <v>52266.999999999993</v>
      </c>
      <c r="W34" s="29">
        <v>5.07</v>
      </c>
    </row>
    <row r="35" spans="1:23" s="22" customFormat="1" ht="23.25" customHeight="1">
      <c r="A35" s="38"/>
      <c r="B35" s="4" t="s">
        <v>36</v>
      </c>
      <c r="C35" s="5">
        <v>19998.12</v>
      </c>
      <c r="D35" s="5">
        <f>7.97*12</f>
        <v>95.64</v>
      </c>
      <c r="E35" s="5">
        <v>171.12</v>
      </c>
      <c r="F35" s="5">
        <f t="shared" si="1"/>
        <v>1688.74</v>
      </c>
      <c r="G35" s="8"/>
      <c r="H35" s="7">
        <f t="shared" si="2"/>
        <v>21953.62</v>
      </c>
      <c r="I35" s="8">
        <v>490.47</v>
      </c>
      <c r="J35" s="8">
        <f t="shared" si="3"/>
        <v>5885.64</v>
      </c>
      <c r="K35" s="8">
        <f>1348.1+44.5</f>
        <v>1392.6</v>
      </c>
      <c r="L35" s="9">
        <v>700.12</v>
      </c>
      <c r="M35" s="5">
        <f t="shared" si="4"/>
        <v>29931.979999999996</v>
      </c>
      <c r="N35" s="10">
        <f t="shared" si="5"/>
        <v>389.12</v>
      </c>
      <c r="O35" s="5">
        <f t="shared" si="0"/>
        <v>30321.099999999995</v>
      </c>
      <c r="P35" s="5">
        <f t="shared" si="6"/>
        <v>7216.42</v>
      </c>
      <c r="Q35" s="5">
        <f t="shared" si="7"/>
        <v>28.2</v>
      </c>
      <c r="R35" s="5">
        <f t="shared" si="8"/>
        <v>2577.29</v>
      </c>
      <c r="S35" s="5">
        <f t="shared" si="9"/>
        <v>2526.7600000000002</v>
      </c>
      <c r="T35" s="5">
        <f t="shared" si="10"/>
        <v>42669.77</v>
      </c>
      <c r="U35" s="12">
        <f t="shared" si="11"/>
        <v>1540</v>
      </c>
      <c r="V35" s="5">
        <f t="shared" si="12"/>
        <v>44209.77</v>
      </c>
      <c r="W35" s="29">
        <v>4.78</v>
      </c>
    </row>
    <row r="36" spans="1:23" ht="23.25" customHeight="1">
      <c r="B36" s="23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5"/>
    </row>
    <row r="37" spans="1:23" ht="56.25">
      <c r="A37" s="2" t="s">
        <v>1</v>
      </c>
      <c r="B37" s="2" t="s">
        <v>48</v>
      </c>
      <c r="C37" s="3" t="s">
        <v>3</v>
      </c>
      <c r="D37" s="3" t="s">
        <v>73</v>
      </c>
      <c r="E37" s="3" t="s">
        <v>5</v>
      </c>
      <c r="F37" s="3" t="s">
        <v>74</v>
      </c>
      <c r="G37" s="3" t="s">
        <v>49</v>
      </c>
      <c r="H37" s="3" t="s">
        <v>79</v>
      </c>
      <c r="I37" s="3" t="s">
        <v>11</v>
      </c>
      <c r="J37" s="3" t="s">
        <v>75</v>
      </c>
      <c r="K37" s="3" t="s">
        <v>76</v>
      </c>
      <c r="L37" s="3" t="s">
        <v>77</v>
      </c>
      <c r="M37" s="2" t="s">
        <v>13</v>
      </c>
      <c r="N37" s="2" t="s">
        <v>14</v>
      </c>
      <c r="O37" s="2" t="s">
        <v>15</v>
      </c>
      <c r="P37" s="3" t="s">
        <v>16</v>
      </c>
      <c r="Q37" s="3" t="s">
        <v>17</v>
      </c>
      <c r="R37" s="3" t="s">
        <v>18</v>
      </c>
      <c r="S37" s="3" t="s">
        <v>19</v>
      </c>
      <c r="T37" s="30" t="s">
        <v>78</v>
      </c>
      <c r="V37" s="15"/>
    </row>
    <row r="38" spans="1:23" ht="23.25" customHeight="1">
      <c r="A38" s="36" t="s">
        <v>51</v>
      </c>
      <c r="B38" s="24" t="s">
        <v>52</v>
      </c>
      <c r="C38" s="16">
        <v>51523.85</v>
      </c>
      <c r="D38" s="17">
        <f>20.68*12</f>
        <v>248.16</v>
      </c>
      <c r="E38" s="5">
        <f t="shared" ref="E38:E58" si="19">ROUND((C38+D38)/12,2)</f>
        <v>4314.33</v>
      </c>
      <c r="F38" s="7">
        <f>+C38+D38+E38</f>
        <v>56086.340000000004</v>
      </c>
      <c r="G38" s="16">
        <f>2039.05+(7.9*13)</f>
        <v>2141.75</v>
      </c>
      <c r="H38" s="18">
        <f>+F38+G38</f>
        <v>58228.090000000004</v>
      </c>
      <c r="I38" s="19">
        <v>615.25</v>
      </c>
      <c r="J38" s="16">
        <f>+H38+I38</f>
        <v>58843.340000000004</v>
      </c>
      <c r="K38" s="10">
        <f>ROUND(J38*1.3%,2)</f>
        <v>764.96</v>
      </c>
      <c r="L38" s="5">
        <f>SUM(J38:K38)</f>
        <v>59608.3</v>
      </c>
      <c r="M38" s="5">
        <f>ROUND(L38*23.8%,2)</f>
        <v>14186.78</v>
      </c>
      <c r="N38" s="5">
        <f>ROUND(L38*0.093%,2)</f>
        <v>55.44</v>
      </c>
      <c r="O38" s="5">
        <f>ROUND(L38*8.5%,2)</f>
        <v>5066.71</v>
      </c>
      <c r="P38" s="5">
        <f>ROUND(L38/12,2)</f>
        <v>4967.3599999999997</v>
      </c>
      <c r="Q38" s="5">
        <f>SUM(L38:P38)</f>
        <v>83884.590000000011</v>
      </c>
      <c r="R38" s="12">
        <f>7*220</f>
        <v>1540</v>
      </c>
      <c r="S38" s="5">
        <f>+Q38+R38</f>
        <v>85424.590000000011</v>
      </c>
      <c r="T38" s="18">
        <v>12.41</v>
      </c>
      <c r="V38" s="15"/>
    </row>
    <row r="39" spans="1:23" ht="23.25" customHeight="1">
      <c r="A39" s="36"/>
      <c r="B39" s="25" t="s">
        <v>53</v>
      </c>
      <c r="C39" s="16">
        <v>56699.02</v>
      </c>
      <c r="D39" s="17">
        <f>22.76*12</f>
        <v>273.12</v>
      </c>
      <c r="E39" s="5">
        <f t="shared" si="19"/>
        <v>4747.68</v>
      </c>
      <c r="F39" s="7">
        <f t="shared" ref="F39:F58" si="20">+C39+D39+E39</f>
        <v>61719.82</v>
      </c>
      <c r="G39" s="16">
        <f t="shared" ref="G39:G44" si="21">2039.05+(7.9*13)</f>
        <v>2141.75</v>
      </c>
      <c r="H39" s="18">
        <f t="shared" ref="H39:H58" si="22">+F39+G39</f>
        <v>63861.57</v>
      </c>
      <c r="I39" s="19">
        <v>615.25</v>
      </c>
      <c r="J39" s="16">
        <f t="shared" ref="J39:J58" si="23">+H39+I39</f>
        <v>64476.82</v>
      </c>
      <c r="K39" s="10">
        <f t="shared" ref="K39:K58" si="24">ROUND(J39*1.3%,2)</f>
        <v>838.2</v>
      </c>
      <c r="L39" s="5">
        <f t="shared" ref="L39:L58" si="25">SUM(J39:K39)</f>
        <v>65315.02</v>
      </c>
      <c r="M39" s="5">
        <f t="shared" ref="M39:M58" si="26">ROUND(L39*23.8%,2)</f>
        <v>15544.97</v>
      </c>
      <c r="N39" s="5">
        <f t="shared" ref="N39:N58" si="27">ROUND(L39*0.093%,2)</f>
        <v>60.74</v>
      </c>
      <c r="O39" s="5">
        <f t="shared" ref="O39:O58" si="28">ROUND(L39*8.5%,2)</f>
        <v>5551.78</v>
      </c>
      <c r="P39" s="5">
        <f t="shared" ref="P39:P58" si="29">ROUND(L39/12,2)</f>
        <v>5442.92</v>
      </c>
      <c r="Q39" s="5">
        <f t="shared" ref="Q39:Q58" si="30">SUM(L39:P39)</f>
        <v>91915.43</v>
      </c>
      <c r="R39" s="12">
        <f t="shared" ref="R39:R58" si="31">7*220</f>
        <v>1540</v>
      </c>
      <c r="S39" s="5">
        <f t="shared" ref="S39:S58" si="32">+Q39+R39</f>
        <v>93455.43</v>
      </c>
      <c r="T39" s="18">
        <v>13.66</v>
      </c>
      <c r="V39" s="15"/>
    </row>
    <row r="40" spans="1:23" ht="23.25" customHeight="1">
      <c r="A40" s="36"/>
      <c r="B40" s="25" t="s">
        <v>54</v>
      </c>
      <c r="C40" s="16">
        <v>62106.5</v>
      </c>
      <c r="D40" s="17">
        <f>24.93*12</f>
        <v>299.15999999999997</v>
      </c>
      <c r="E40" s="5">
        <f t="shared" si="19"/>
        <v>5200.47</v>
      </c>
      <c r="F40" s="7">
        <f t="shared" si="20"/>
        <v>67606.13</v>
      </c>
      <c r="G40" s="16">
        <f t="shared" si="21"/>
        <v>2141.75</v>
      </c>
      <c r="H40" s="18">
        <f t="shared" si="22"/>
        <v>69747.88</v>
      </c>
      <c r="I40" s="19">
        <v>615.25</v>
      </c>
      <c r="J40" s="16">
        <f t="shared" si="23"/>
        <v>70363.13</v>
      </c>
      <c r="K40" s="10">
        <f t="shared" si="24"/>
        <v>914.72</v>
      </c>
      <c r="L40" s="5">
        <f t="shared" si="25"/>
        <v>71277.850000000006</v>
      </c>
      <c r="M40" s="5">
        <f t="shared" si="26"/>
        <v>16964.13</v>
      </c>
      <c r="N40" s="5">
        <f t="shared" si="27"/>
        <v>66.290000000000006</v>
      </c>
      <c r="O40" s="5">
        <f t="shared" si="28"/>
        <v>6058.62</v>
      </c>
      <c r="P40" s="5">
        <f t="shared" si="29"/>
        <v>5939.82</v>
      </c>
      <c r="Q40" s="5">
        <f t="shared" si="30"/>
        <v>100306.70999999999</v>
      </c>
      <c r="R40" s="12">
        <f t="shared" si="31"/>
        <v>1540</v>
      </c>
      <c r="S40" s="5">
        <f t="shared" si="32"/>
        <v>101846.70999999999</v>
      </c>
      <c r="T40" s="18">
        <v>14.96</v>
      </c>
      <c r="V40" s="15"/>
    </row>
    <row r="41" spans="1:23" ht="23.25" customHeight="1">
      <c r="A41" s="36"/>
      <c r="B41" s="25" t="s">
        <v>55</v>
      </c>
      <c r="C41" s="16">
        <v>67457.22</v>
      </c>
      <c r="D41" s="17">
        <f>27.08*12</f>
        <v>324.95999999999998</v>
      </c>
      <c r="E41" s="5">
        <f t="shared" si="19"/>
        <v>5648.52</v>
      </c>
      <c r="F41" s="7">
        <f t="shared" si="20"/>
        <v>73430.700000000012</v>
      </c>
      <c r="G41" s="16">
        <f t="shared" si="21"/>
        <v>2141.75</v>
      </c>
      <c r="H41" s="18">
        <f t="shared" si="22"/>
        <v>75572.450000000012</v>
      </c>
      <c r="I41" s="19">
        <v>615.25</v>
      </c>
      <c r="J41" s="16">
        <f t="shared" si="23"/>
        <v>76187.700000000012</v>
      </c>
      <c r="K41" s="10">
        <f t="shared" si="24"/>
        <v>990.44</v>
      </c>
      <c r="L41" s="5">
        <f t="shared" si="25"/>
        <v>77178.140000000014</v>
      </c>
      <c r="M41" s="5">
        <f t="shared" si="26"/>
        <v>18368.400000000001</v>
      </c>
      <c r="N41" s="5">
        <f t="shared" si="27"/>
        <v>71.78</v>
      </c>
      <c r="O41" s="5">
        <f t="shared" si="28"/>
        <v>6560.14</v>
      </c>
      <c r="P41" s="5">
        <f t="shared" si="29"/>
        <v>6431.51</v>
      </c>
      <c r="Q41" s="5">
        <f t="shared" si="30"/>
        <v>108609.97</v>
      </c>
      <c r="R41" s="12">
        <f t="shared" si="31"/>
        <v>1540</v>
      </c>
      <c r="S41" s="5">
        <f t="shared" si="32"/>
        <v>110149.97</v>
      </c>
      <c r="T41" s="18">
        <v>16.25</v>
      </c>
      <c r="V41" s="15"/>
    </row>
    <row r="42" spans="1:23" ht="23.25" customHeight="1">
      <c r="A42" s="36"/>
      <c r="B42" s="25" t="s">
        <v>56</v>
      </c>
      <c r="C42" s="16">
        <v>77257.48</v>
      </c>
      <c r="D42" s="17">
        <f>31.02*12</f>
        <v>372.24</v>
      </c>
      <c r="E42" s="5">
        <f t="shared" si="19"/>
        <v>6469.14</v>
      </c>
      <c r="F42" s="7">
        <f t="shared" si="20"/>
        <v>84098.86</v>
      </c>
      <c r="G42" s="16">
        <f t="shared" si="21"/>
        <v>2141.75</v>
      </c>
      <c r="H42" s="18">
        <f t="shared" si="22"/>
        <v>86240.61</v>
      </c>
      <c r="I42" s="19">
        <v>615.25</v>
      </c>
      <c r="J42" s="16">
        <f t="shared" si="23"/>
        <v>86855.86</v>
      </c>
      <c r="K42" s="10">
        <f t="shared" si="24"/>
        <v>1129.1300000000001</v>
      </c>
      <c r="L42" s="5">
        <f t="shared" si="25"/>
        <v>87984.99</v>
      </c>
      <c r="M42" s="5">
        <f t="shared" si="26"/>
        <v>20940.43</v>
      </c>
      <c r="N42" s="5">
        <f t="shared" si="27"/>
        <v>81.83</v>
      </c>
      <c r="O42" s="5">
        <f t="shared" si="28"/>
        <v>7478.72</v>
      </c>
      <c r="P42" s="5">
        <f t="shared" si="29"/>
        <v>7332.08</v>
      </c>
      <c r="Q42" s="5">
        <f t="shared" si="30"/>
        <v>123818.05000000002</v>
      </c>
      <c r="R42" s="12">
        <f t="shared" si="31"/>
        <v>1540</v>
      </c>
      <c r="S42" s="5">
        <f t="shared" si="32"/>
        <v>125358.05000000002</v>
      </c>
      <c r="T42" s="18">
        <v>18.61</v>
      </c>
      <c r="V42" s="15"/>
    </row>
    <row r="43" spans="1:23" ht="23.25" customHeight="1">
      <c r="A43" s="36"/>
      <c r="B43" s="25" t="s">
        <v>57</v>
      </c>
      <c r="C43" s="16">
        <v>84659.75</v>
      </c>
      <c r="D43" s="17">
        <f>33.98*12</f>
        <v>407.76</v>
      </c>
      <c r="E43" s="5">
        <f t="shared" si="19"/>
        <v>7088.96</v>
      </c>
      <c r="F43" s="7">
        <f t="shared" si="20"/>
        <v>92156.47</v>
      </c>
      <c r="G43" s="16">
        <f t="shared" si="21"/>
        <v>2141.75</v>
      </c>
      <c r="H43" s="18">
        <f t="shared" si="22"/>
        <v>94298.22</v>
      </c>
      <c r="I43" s="19">
        <v>615.25</v>
      </c>
      <c r="J43" s="16">
        <f t="shared" si="23"/>
        <v>94913.47</v>
      </c>
      <c r="K43" s="10">
        <f t="shared" si="24"/>
        <v>1233.8800000000001</v>
      </c>
      <c r="L43" s="5">
        <f t="shared" si="25"/>
        <v>96147.35</v>
      </c>
      <c r="M43" s="5">
        <f t="shared" si="26"/>
        <v>22883.07</v>
      </c>
      <c r="N43" s="5">
        <f t="shared" si="27"/>
        <v>89.42</v>
      </c>
      <c r="O43" s="5">
        <f t="shared" si="28"/>
        <v>8172.52</v>
      </c>
      <c r="P43" s="5">
        <f t="shared" si="29"/>
        <v>8012.28</v>
      </c>
      <c r="Q43" s="5">
        <f t="shared" si="30"/>
        <v>135304.64000000001</v>
      </c>
      <c r="R43" s="12">
        <f t="shared" si="31"/>
        <v>1540</v>
      </c>
      <c r="S43" s="5">
        <f t="shared" si="32"/>
        <v>136844.64000000001</v>
      </c>
      <c r="T43" s="18">
        <v>20.39</v>
      </c>
      <c r="V43" s="15"/>
    </row>
    <row r="44" spans="1:23" ht="23.25" customHeight="1">
      <c r="A44" s="36"/>
      <c r="B44" s="25" t="s">
        <v>58</v>
      </c>
      <c r="C44" s="16">
        <v>94247.82</v>
      </c>
      <c r="D44" s="17">
        <f>37.83*12</f>
        <v>453.96</v>
      </c>
      <c r="E44" s="5">
        <f t="shared" si="19"/>
        <v>7891.82</v>
      </c>
      <c r="F44" s="7">
        <f t="shared" si="20"/>
        <v>102593.60000000001</v>
      </c>
      <c r="G44" s="16">
        <f t="shared" si="21"/>
        <v>2141.75</v>
      </c>
      <c r="H44" s="18">
        <f t="shared" si="22"/>
        <v>104735.35</v>
      </c>
      <c r="I44" s="19">
        <v>615.25</v>
      </c>
      <c r="J44" s="16">
        <f t="shared" si="23"/>
        <v>105350.6</v>
      </c>
      <c r="K44" s="10">
        <f t="shared" si="24"/>
        <v>1369.56</v>
      </c>
      <c r="L44" s="5">
        <f t="shared" si="25"/>
        <v>106720.16</v>
      </c>
      <c r="M44" s="5">
        <f t="shared" si="26"/>
        <v>25399.4</v>
      </c>
      <c r="N44" s="5">
        <f t="shared" si="27"/>
        <v>99.25</v>
      </c>
      <c r="O44" s="5">
        <f t="shared" si="28"/>
        <v>9071.2099999999991</v>
      </c>
      <c r="P44" s="5">
        <f t="shared" si="29"/>
        <v>8893.35</v>
      </c>
      <c r="Q44" s="5">
        <f t="shared" si="30"/>
        <v>150183.37</v>
      </c>
      <c r="R44" s="12">
        <f t="shared" si="31"/>
        <v>1540</v>
      </c>
      <c r="S44" s="5">
        <f t="shared" si="32"/>
        <v>151723.37</v>
      </c>
      <c r="T44" s="18">
        <v>22.7</v>
      </c>
      <c r="V44" s="15"/>
    </row>
    <row r="45" spans="1:23" ht="23.25" customHeight="1">
      <c r="A45" s="36" t="s">
        <v>59</v>
      </c>
      <c r="B45" s="24" t="s">
        <v>52</v>
      </c>
      <c r="C45" s="16">
        <v>39943.17</v>
      </c>
      <c r="D45" s="17">
        <f>16.04*12</f>
        <v>192.48</v>
      </c>
      <c r="E45" s="5">
        <f t="shared" si="19"/>
        <v>3344.64</v>
      </c>
      <c r="F45" s="7">
        <f t="shared" si="20"/>
        <v>43480.29</v>
      </c>
      <c r="G45" s="16">
        <f>1694.68+(6.6*13)</f>
        <v>1780.48</v>
      </c>
      <c r="H45" s="18">
        <f t="shared" si="22"/>
        <v>45260.770000000004</v>
      </c>
      <c r="I45" s="19">
        <v>615.25</v>
      </c>
      <c r="J45" s="16">
        <f t="shared" si="23"/>
        <v>45876.020000000004</v>
      </c>
      <c r="K45" s="10">
        <f t="shared" si="24"/>
        <v>596.39</v>
      </c>
      <c r="L45" s="5">
        <f t="shared" si="25"/>
        <v>46472.41</v>
      </c>
      <c r="M45" s="5">
        <f t="shared" si="26"/>
        <v>11060.43</v>
      </c>
      <c r="N45" s="5">
        <f t="shared" si="27"/>
        <v>43.22</v>
      </c>
      <c r="O45" s="5">
        <f t="shared" si="28"/>
        <v>3950.15</v>
      </c>
      <c r="P45" s="5">
        <f t="shared" si="29"/>
        <v>3872.7</v>
      </c>
      <c r="Q45" s="5">
        <f t="shared" si="30"/>
        <v>65398.91</v>
      </c>
      <c r="R45" s="12">
        <f t="shared" si="31"/>
        <v>1540</v>
      </c>
      <c r="S45" s="5">
        <f t="shared" si="32"/>
        <v>66938.91</v>
      </c>
      <c r="T45" s="18">
        <v>9.6199999999999992</v>
      </c>
      <c r="V45" s="15"/>
    </row>
    <row r="46" spans="1:23" ht="23.25" customHeight="1">
      <c r="A46" s="36"/>
      <c r="B46" s="25" t="s">
        <v>53</v>
      </c>
      <c r="C46" s="16">
        <v>43632.19</v>
      </c>
      <c r="D46" s="17">
        <f>17.52*12</f>
        <v>210.24</v>
      </c>
      <c r="E46" s="5">
        <f t="shared" si="19"/>
        <v>3653.54</v>
      </c>
      <c r="F46" s="7">
        <f t="shared" si="20"/>
        <v>47495.97</v>
      </c>
      <c r="G46" s="16">
        <f t="shared" ref="G46:G51" si="33">1694.68+(6.6*13)</f>
        <v>1780.48</v>
      </c>
      <c r="H46" s="18">
        <f t="shared" si="22"/>
        <v>49276.450000000004</v>
      </c>
      <c r="I46" s="19">
        <v>615.25</v>
      </c>
      <c r="J46" s="16">
        <f t="shared" si="23"/>
        <v>49891.700000000004</v>
      </c>
      <c r="K46" s="10">
        <f t="shared" si="24"/>
        <v>648.59</v>
      </c>
      <c r="L46" s="5">
        <f t="shared" si="25"/>
        <v>50540.29</v>
      </c>
      <c r="M46" s="5">
        <f t="shared" si="26"/>
        <v>12028.59</v>
      </c>
      <c r="N46" s="5">
        <f t="shared" si="27"/>
        <v>47</v>
      </c>
      <c r="O46" s="5">
        <f t="shared" si="28"/>
        <v>4295.92</v>
      </c>
      <c r="P46" s="5">
        <f t="shared" si="29"/>
        <v>4211.6899999999996</v>
      </c>
      <c r="Q46" s="5">
        <f t="shared" si="30"/>
        <v>71123.490000000005</v>
      </c>
      <c r="R46" s="12">
        <f t="shared" si="31"/>
        <v>1540</v>
      </c>
      <c r="S46" s="5">
        <f t="shared" si="32"/>
        <v>72663.490000000005</v>
      </c>
      <c r="T46" s="18">
        <v>10.51</v>
      </c>
      <c r="V46" s="15"/>
    </row>
    <row r="47" spans="1:23" ht="23.25" customHeight="1">
      <c r="A47" s="36"/>
      <c r="B47" s="25" t="s">
        <v>54</v>
      </c>
      <c r="C47" s="16">
        <v>47460.14</v>
      </c>
      <c r="D47" s="17">
        <f>19.06*12</f>
        <v>228.71999999999997</v>
      </c>
      <c r="E47" s="5">
        <f t="shared" si="19"/>
        <v>3974.07</v>
      </c>
      <c r="F47" s="7">
        <f t="shared" si="20"/>
        <v>51662.93</v>
      </c>
      <c r="G47" s="16">
        <f t="shared" si="33"/>
        <v>1780.48</v>
      </c>
      <c r="H47" s="18">
        <f t="shared" si="22"/>
        <v>53443.41</v>
      </c>
      <c r="I47" s="19">
        <v>615.25</v>
      </c>
      <c r="J47" s="16">
        <f t="shared" si="23"/>
        <v>54058.66</v>
      </c>
      <c r="K47" s="10">
        <f t="shared" si="24"/>
        <v>702.76</v>
      </c>
      <c r="L47" s="5">
        <f t="shared" si="25"/>
        <v>54761.420000000006</v>
      </c>
      <c r="M47" s="5">
        <f t="shared" si="26"/>
        <v>13033.22</v>
      </c>
      <c r="N47" s="5">
        <f t="shared" si="27"/>
        <v>50.93</v>
      </c>
      <c r="O47" s="5">
        <f t="shared" si="28"/>
        <v>4654.72</v>
      </c>
      <c r="P47" s="5">
        <f t="shared" si="29"/>
        <v>4563.45</v>
      </c>
      <c r="Q47" s="5">
        <f t="shared" si="30"/>
        <v>77063.739999999991</v>
      </c>
      <c r="R47" s="12">
        <f t="shared" si="31"/>
        <v>1540</v>
      </c>
      <c r="S47" s="5">
        <f t="shared" si="32"/>
        <v>78603.739999999991</v>
      </c>
      <c r="T47" s="18">
        <v>11.43</v>
      </c>
      <c r="V47" s="15"/>
    </row>
    <row r="48" spans="1:23" ht="23.25" customHeight="1">
      <c r="A48" s="36"/>
      <c r="B48" s="25" t="s">
        <v>55</v>
      </c>
      <c r="C48" s="16">
        <v>51294.05</v>
      </c>
      <c r="D48" s="17">
        <f>20.59*12</f>
        <v>247.07999999999998</v>
      </c>
      <c r="E48" s="5">
        <f t="shared" si="19"/>
        <v>4295.09</v>
      </c>
      <c r="F48" s="7">
        <f t="shared" si="20"/>
        <v>55836.22</v>
      </c>
      <c r="G48" s="16">
        <f t="shared" si="33"/>
        <v>1780.48</v>
      </c>
      <c r="H48" s="18">
        <f t="shared" si="22"/>
        <v>57616.700000000004</v>
      </c>
      <c r="I48" s="19">
        <v>615.25</v>
      </c>
      <c r="J48" s="16">
        <f t="shared" si="23"/>
        <v>58231.950000000004</v>
      </c>
      <c r="K48" s="10">
        <f t="shared" si="24"/>
        <v>757.02</v>
      </c>
      <c r="L48" s="5">
        <f t="shared" si="25"/>
        <v>58988.97</v>
      </c>
      <c r="M48" s="5">
        <f t="shared" si="26"/>
        <v>14039.37</v>
      </c>
      <c r="N48" s="5">
        <f t="shared" si="27"/>
        <v>54.86</v>
      </c>
      <c r="O48" s="5">
        <f t="shared" si="28"/>
        <v>5014.0600000000004</v>
      </c>
      <c r="P48" s="5">
        <f t="shared" si="29"/>
        <v>4915.75</v>
      </c>
      <c r="Q48" s="5">
        <f t="shared" si="30"/>
        <v>83013.009999999995</v>
      </c>
      <c r="R48" s="12">
        <f t="shared" si="31"/>
        <v>1540</v>
      </c>
      <c r="S48" s="5">
        <f t="shared" si="32"/>
        <v>84553.01</v>
      </c>
      <c r="T48" s="18">
        <v>12.36</v>
      </c>
      <c r="V48" s="15"/>
    </row>
    <row r="49" spans="1:23" ht="23.25" customHeight="1">
      <c r="A49" s="36"/>
      <c r="B49" s="25" t="s">
        <v>56</v>
      </c>
      <c r="C49" s="16">
        <v>57753.96</v>
      </c>
      <c r="D49" s="17">
        <f>23.18*12</f>
        <v>278.15999999999997</v>
      </c>
      <c r="E49" s="5">
        <f t="shared" si="19"/>
        <v>4836.01</v>
      </c>
      <c r="F49" s="7">
        <f t="shared" si="20"/>
        <v>62868.130000000005</v>
      </c>
      <c r="G49" s="16">
        <f t="shared" si="33"/>
        <v>1780.48</v>
      </c>
      <c r="H49" s="18">
        <f t="shared" si="22"/>
        <v>64648.610000000008</v>
      </c>
      <c r="I49" s="19">
        <v>615.25</v>
      </c>
      <c r="J49" s="16">
        <f t="shared" si="23"/>
        <v>65263.860000000008</v>
      </c>
      <c r="K49" s="10">
        <f t="shared" si="24"/>
        <v>848.43</v>
      </c>
      <c r="L49" s="5">
        <f t="shared" si="25"/>
        <v>66112.290000000008</v>
      </c>
      <c r="M49" s="5">
        <f t="shared" si="26"/>
        <v>15734.73</v>
      </c>
      <c r="N49" s="5">
        <f t="shared" si="27"/>
        <v>61.48</v>
      </c>
      <c r="O49" s="5">
        <f t="shared" si="28"/>
        <v>5619.54</v>
      </c>
      <c r="P49" s="5">
        <f t="shared" si="29"/>
        <v>5509.36</v>
      </c>
      <c r="Q49" s="5">
        <f t="shared" si="30"/>
        <v>93037.4</v>
      </c>
      <c r="R49" s="12">
        <f t="shared" si="31"/>
        <v>1540</v>
      </c>
      <c r="S49" s="5">
        <f t="shared" si="32"/>
        <v>94577.4</v>
      </c>
      <c r="T49" s="18">
        <v>13.91</v>
      </c>
      <c r="V49" s="15"/>
    </row>
    <row r="50" spans="1:23" ht="23.25" customHeight="1">
      <c r="A50" s="36"/>
      <c r="B50" s="25" t="s">
        <v>57</v>
      </c>
      <c r="C50" s="16">
        <v>63084.57</v>
      </c>
      <c r="D50" s="17">
        <f>25.33*12</f>
        <v>303.95999999999998</v>
      </c>
      <c r="E50" s="5">
        <f t="shared" si="19"/>
        <v>5282.38</v>
      </c>
      <c r="F50" s="7">
        <f t="shared" si="20"/>
        <v>68670.91</v>
      </c>
      <c r="G50" s="16">
        <f t="shared" si="33"/>
        <v>1780.48</v>
      </c>
      <c r="H50" s="18">
        <f t="shared" si="22"/>
        <v>70451.39</v>
      </c>
      <c r="I50" s="19">
        <v>615.25</v>
      </c>
      <c r="J50" s="16">
        <f t="shared" si="23"/>
        <v>71066.64</v>
      </c>
      <c r="K50" s="10">
        <f t="shared" si="24"/>
        <v>923.87</v>
      </c>
      <c r="L50" s="5">
        <f t="shared" si="25"/>
        <v>71990.509999999995</v>
      </c>
      <c r="M50" s="5">
        <f t="shared" si="26"/>
        <v>17133.740000000002</v>
      </c>
      <c r="N50" s="5">
        <f t="shared" si="27"/>
        <v>66.95</v>
      </c>
      <c r="O50" s="5">
        <f t="shared" si="28"/>
        <v>6119.19</v>
      </c>
      <c r="P50" s="5">
        <f t="shared" si="29"/>
        <v>5999.21</v>
      </c>
      <c r="Q50" s="5">
        <f t="shared" si="30"/>
        <v>101309.6</v>
      </c>
      <c r="R50" s="12">
        <f t="shared" si="31"/>
        <v>1540</v>
      </c>
      <c r="S50" s="5">
        <f t="shared" si="32"/>
        <v>102849.60000000001</v>
      </c>
      <c r="T50" s="18">
        <v>15.2</v>
      </c>
      <c r="V50" s="15"/>
    </row>
    <row r="51" spans="1:23" ht="23.25" customHeight="1">
      <c r="A51" s="36"/>
      <c r="B51" s="25" t="s">
        <v>58</v>
      </c>
      <c r="C51" s="16">
        <v>69916.13</v>
      </c>
      <c r="D51" s="17">
        <f>28.07*12</f>
        <v>336.84000000000003</v>
      </c>
      <c r="E51" s="5">
        <f t="shared" si="19"/>
        <v>5854.41</v>
      </c>
      <c r="F51" s="7">
        <f t="shared" si="20"/>
        <v>76107.38</v>
      </c>
      <c r="G51" s="16">
        <f t="shared" si="33"/>
        <v>1780.48</v>
      </c>
      <c r="H51" s="18">
        <f t="shared" si="22"/>
        <v>77887.86</v>
      </c>
      <c r="I51" s="19">
        <v>615.25</v>
      </c>
      <c r="J51" s="16">
        <f t="shared" si="23"/>
        <v>78503.11</v>
      </c>
      <c r="K51" s="10">
        <f t="shared" si="24"/>
        <v>1020.54</v>
      </c>
      <c r="L51" s="5">
        <f t="shared" si="25"/>
        <v>79523.649999999994</v>
      </c>
      <c r="M51" s="5">
        <f t="shared" si="26"/>
        <v>18926.63</v>
      </c>
      <c r="N51" s="5">
        <f t="shared" si="27"/>
        <v>73.959999999999994</v>
      </c>
      <c r="O51" s="5">
        <f t="shared" si="28"/>
        <v>6759.51</v>
      </c>
      <c r="P51" s="5">
        <f t="shared" si="29"/>
        <v>6626.97</v>
      </c>
      <c r="Q51" s="5">
        <f t="shared" si="30"/>
        <v>111910.72</v>
      </c>
      <c r="R51" s="12">
        <f t="shared" si="31"/>
        <v>1540</v>
      </c>
      <c r="S51" s="5">
        <f t="shared" si="32"/>
        <v>113450.72</v>
      </c>
      <c r="T51" s="18">
        <v>16.84</v>
      </c>
      <c r="V51" s="15"/>
    </row>
    <row r="52" spans="1:23" ht="23.25" customHeight="1">
      <c r="A52" s="36" t="s">
        <v>60</v>
      </c>
      <c r="B52" s="24" t="s">
        <v>52</v>
      </c>
      <c r="C52" s="16">
        <v>31539.57</v>
      </c>
      <c r="D52" s="17">
        <f>12.66*12</f>
        <v>151.92000000000002</v>
      </c>
      <c r="E52" s="5">
        <f t="shared" si="19"/>
        <v>2640.96</v>
      </c>
      <c r="F52" s="7">
        <f t="shared" si="20"/>
        <v>34332.449999999997</v>
      </c>
      <c r="G52" s="16">
        <f>1456.78+(5.6*13)</f>
        <v>1529.58</v>
      </c>
      <c r="H52" s="18">
        <f t="shared" si="22"/>
        <v>35862.03</v>
      </c>
      <c r="I52" s="19">
        <v>615.25</v>
      </c>
      <c r="J52" s="16">
        <f t="shared" si="23"/>
        <v>36477.279999999999</v>
      </c>
      <c r="K52" s="10">
        <f t="shared" si="24"/>
        <v>474.2</v>
      </c>
      <c r="L52" s="5">
        <f t="shared" si="25"/>
        <v>36951.479999999996</v>
      </c>
      <c r="M52" s="5">
        <f t="shared" si="26"/>
        <v>8794.4500000000007</v>
      </c>
      <c r="N52" s="5">
        <f t="shared" si="27"/>
        <v>34.36</v>
      </c>
      <c r="O52" s="5">
        <f t="shared" si="28"/>
        <v>3140.88</v>
      </c>
      <c r="P52" s="5">
        <f t="shared" si="29"/>
        <v>3079.29</v>
      </c>
      <c r="Q52" s="5">
        <f t="shared" si="30"/>
        <v>52000.459999999992</v>
      </c>
      <c r="R52" s="12">
        <f t="shared" si="31"/>
        <v>1540</v>
      </c>
      <c r="S52" s="5">
        <f t="shared" si="32"/>
        <v>53540.459999999992</v>
      </c>
      <c r="T52" s="18">
        <v>7.6</v>
      </c>
      <c r="V52" s="15"/>
    </row>
    <row r="53" spans="1:23" ht="23.25" customHeight="1">
      <c r="A53" s="36"/>
      <c r="B53" s="25" t="s">
        <v>53</v>
      </c>
      <c r="C53" s="16">
        <v>34037.379999999997</v>
      </c>
      <c r="D53" s="17">
        <f>13.67*12</f>
        <v>164.04</v>
      </c>
      <c r="E53" s="5">
        <f t="shared" si="19"/>
        <v>2850.12</v>
      </c>
      <c r="F53" s="7">
        <f t="shared" si="20"/>
        <v>37051.54</v>
      </c>
      <c r="G53" s="16">
        <f t="shared" ref="G53:G58" si="34">1456.78+(5.6*13)</f>
        <v>1529.58</v>
      </c>
      <c r="H53" s="18">
        <f t="shared" si="22"/>
        <v>38581.120000000003</v>
      </c>
      <c r="I53" s="19">
        <v>615.25</v>
      </c>
      <c r="J53" s="16">
        <f t="shared" si="23"/>
        <v>39196.370000000003</v>
      </c>
      <c r="K53" s="10">
        <f t="shared" si="24"/>
        <v>509.55</v>
      </c>
      <c r="L53" s="5">
        <f t="shared" si="25"/>
        <v>39705.920000000006</v>
      </c>
      <c r="M53" s="5">
        <f t="shared" si="26"/>
        <v>9450.01</v>
      </c>
      <c r="N53" s="5">
        <f t="shared" si="27"/>
        <v>36.93</v>
      </c>
      <c r="O53" s="5">
        <f t="shared" si="28"/>
        <v>3375</v>
      </c>
      <c r="P53" s="5">
        <f t="shared" si="29"/>
        <v>3308.83</v>
      </c>
      <c r="Q53" s="5">
        <f t="shared" si="30"/>
        <v>55876.69000000001</v>
      </c>
      <c r="R53" s="12">
        <f t="shared" si="31"/>
        <v>1540</v>
      </c>
      <c r="S53" s="5">
        <f t="shared" si="32"/>
        <v>57416.69000000001</v>
      </c>
      <c r="T53" s="18">
        <v>8.1999999999999993</v>
      </c>
      <c r="V53" s="15"/>
    </row>
    <row r="54" spans="1:23" ht="23.25" customHeight="1">
      <c r="A54" s="36"/>
      <c r="B54" s="25" t="s">
        <v>54</v>
      </c>
      <c r="C54" s="16">
        <v>36622.730000000003</v>
      </c>
      <c r="D54" s="17">
        <f>14.7*12</f>
        <v>176.39999999999998</v>
      </c>
      <c r="E54" s="5">
        <f t="shared" si="19"/>
        <v>3066.59</v>
      </c>
      <c r="F54" s="7">
        <f t="shared" si="20"/>
        <v>39865.72</v>
      </c>
      <c r="G54" s="16">
        <f t="shared" si="34"/>
        <v>1529.58</v>
      </c>
      <c r="H54" s="18">
        <f t="shared" si="22"/>
        <v>41395.300000000003</v>
      </c>
      <c r="I54" s="19">
        <v>615.25</v>
      </c>
      <c r="J54" s="16">
        <f t="shared" si="23"/>
        <v>42010.55</v>
      </c>
      <c r="K54" s="10">
        <f t="shared" si="24"/>
        <v>546.14</v>
      </c>
      <c r="L54" s="5">
        <f t="shared" si="25"/>
        <v>42556.69</v>
      </c>
      <c r="M54" s="5">
        <f t="shared" si="26"/>
        <v>10128.49</v>
      </c>
      <c r="N54" s="5">
        <f t="shared" si="27"/>
        <v>39.58</v>
      </c>
      <c r="O54" s="5">
        <f t="shared" si="28"/>
        <v>3617.32</v>
      </c>
      <c r="P54" s="5">
        <f t="shared" si="29"/>
        <v>3546.39</v>
      </c>
      <c r="Q54" s="5">
        <f t="shared" si="30"/>
        <v>59888.47</v>
      </c>
      <c r="R54" s="12">
        <f t="shared" si="31"/>
        <v>1540</v>
      </c>
      <c r="S54" s="5">
        <f t="shared" si="32"/>
        <v>61428.47</v>
      </c>
      <c r="T54" s="18">
        <v>8.82</v>
      </c>
      <c r="V54" s="15"/>
    </row>
    <row r="55" spans="1:23" ht="23.25" customHeight="1">
      <c r="A55" s="36"/>
      <c r="B55" s="25" t="s">
        <v>55</v>
      </c>
      <c r="C55" s="16">
        <v>39286.49</v>
      </c>
      <c r="D55" s="17">
        <f>15.77*12</f>
        <v>189.24</v>
      </c>
      <c r="E55" s="5">
        <f t="shared" si="19"/>
        <v>3289.64</v>
      </c>
      <c r="F55" s="7">
        <f t="shared" si="20"/>
        <v>42765.369999999995</v>
      </c>
      <c r="G55" s="16">
        <f t="shared" si="34"/>
        <v>1529.58</v>
      </c>
      <c r="H55" s="18">
        <f t="shared" si="22"/>
        <v>44294.95</v>
      </c>
      <c r="I55" s="19">
        <v>615.25</v>
      </c>
      <c r="J55" s="16">
        <f t="shared" si="23"/>
        <v>44910.2</v>
      </c>
      <c r="K55" s="10">
        <f t="shared" si="24"/>
        <v>583.83000000000004</v>
      </c>
      <c r="L55" s="5">
        <f t="shared" si="25"/>
        <v>45494.03</v>
      </c>
      <c r="M55" s="5">
        <f t="shared" si="26"/>
        <v>10827.58</v>
      </c>
      <c r="N55" s="5">
        <f t="shared" si="27"/>
        <v>42.31</v>
      </c>
      <c r="O55" s="5">
        <f t="shared" si="28"/>
        <v>3866.99</v>
      </c>
      <c r="P55" s="5">
        <f t="shared" si="29"/>
        <v>3791.17</v>
      </c>
      <c r="Q55" s="5">
        <f t="shared" si="30"/>
        <v>64022.079999999994</v>
      </c>
      <c r="R55" s="12">
        <f t="shared" si="31"/>
        <v>1540</v>
      </c>
      <c r="S55" s="5">
        <f t="shared" si="32"/>
        <v>65562.079999999987</v>
      </c>
      <c r="T55" s="18">
        <v>9.4600000000000009</v>
      </c>
      <c r="V55" s="15"/>
    </row>
    <row r="56" spans="1:23" ht="23.25" customHeight="1">
      <c r="A56" s="36"/>
      <c r="B56" s="25" t="s">
        <v>56</v>
      </c>
      <c r="C56" s="16">
        <v>44025.65</v>
      </c>
      <c r="D56" s="17">
        <f>17.67*12</f>
        <v>212.04000000000002</v>
      </c>
      <c r="E56" s="5">
        <f t="shared" si="19"/>
        <v>3686.47</v>
      </c>
      <c r="F56" s="7">
        <f t="shared" si="20"/>
        <v>47924.160000000003</v>
      </c>
      <c r="G56" s="16">
        <f t="shared" si="34"/>
        <v>1529.58</v>
      </c>
      <c r="H56" s="18">
        <f t="shared" si="22"/>
        <v>49453.740000000005</v>
      </c>
      <c r="I56" s="19">
        <v>615.25</v>
      </c>
      <c r="J56" s="16">
        <f t="shared" si="23"/>
        <v>50068.990000000005</v>
      </c>
      <c r="K56" s="10">
        <f t="shared" si="24"/>
        <v>650.9</v>
      </c>
      <c r="L56" s="5">
        <f t="shared" si="25"/>
        <v>50719.890000000007</v>
      </c>
      <c r="M56" s="5">
        <f t="shared" si="26"/>
        <v>12071.33</v>
      </c>
      <c r="N56" s="5">
        <f t="shared" si="27"/>
        <v>47.17</v>
      </c>
      <c r="O56" s="5">
        <f t="shared" si="28"/>
        <v>4311.1899999999996</v>
      </c>
      <c r="P56" s="5">
        <f t="shared" si="29"/>
        <v>4226.66</v>
      </c>
      <c r="Q56" s="5">
        <f t="shared" si="30"/>
        <v>71376.240000000005</v>
      </c>
      <c r="R56" s="12">
        <f t="shared" si="31"/>
        <v>1540</v>
      </c>
      <c r="S56" s="5">
        <f t="shared" si="32"/>
        <v>72916.240000000005</v>
      </c>
      <c r="T56" s="18">
        <v>10.6</v>
      </c>
      <c r="V56" s="15"/>
    </row>
    <row r="57" spans="1:23" ht="23.25" customHeight="1">
      <c r="A57" s="36"/>
      <c r="B57" s="25" t="s">
        <v>57</v>
      </c>
      <c r="C57" s="16">
        <v>47829.31</v>
      </c>
      <c r="D57" s="17">
        <f>19.2*12</f>
        <v>230.39999999999998</v>
      </c>
      <c r="E57" s="5">
        <f t="shared" si="19"/>
        <v>4004.98</v>
      </c>
      <c r="F57" s="7">
        <f t="shared" si="20"/>
        <v>52064.69</v>
      </c>
      <c r="G57" s="16">
        <f t="shared" si="34"/>
        <v>1529.58</v>
      </c>
      <c r="H57" s="18">
        <f t="shared" si="22"/>
        <v>53594.270000000004</v>
      </c>
      <c r="I57" s="19">
        <v>615.25</v>
      </c>
      <c r="J57" s="16">
        <f t="shared" si="23"/>
        <v>54209.520000000004</v>
      </c>
      <c r="K57" s="10">
        <f t="shared" si="24"/>
        <v>704.72</v>
      </c>
      <c r="L57" s="5">
        <f t="shared" si="25"/>
        <v>54914.240000000005</v>
      </c>
      <c r="M57" s="5">
        <f t="shared" si="26"/>
        <v>13069.59</v>
      </c>
      <c r="N57" s="5">
        <f t="shared" si="27"/>
        <v>51.07</v>
      </c>
      <c r="O57" s="5">
        <f t="shared" si="28"/>
        <v>4667.71</v>
      </c>
      <c r="P57" s="5">
        <f t="shared" si="29"/>
        <v>4576.1899999999996</v>
      </c>
      <c r="Q57" s="5">
        <f t="shared" si="30"/>
        <v>77278.800000000017</v>
      </c>
      <c r="R57" s="12">
        <f t="shared" si="31"/>
        <v>1540</v>
      </c>
      <c r="S57" s="5">
        <f t="shared" si="32"/>
        <v>78818.800000000017</v>
      </c>
      <c r="T57" s="18">
        <v>11.52</v>
      </c>
      <c r="V57" s="15"/>
    </row>
    <row r="58" spans="1:23" ht="23.25" customHeight="1">
      <c r="A58" s="36"/>
      <c r="B58" s="25" t="s">
        <v>58</v>
      </c>
      <c r="C58" s="16">
        <v>52698.35</v>
      </c>
      <c r="D58" s="17">
        <f>21.16*12</f>
        <v>253.92000000000002</v>
      </c>
      <c r="E58" s="5">
        <f t="shared" si="19"/>
        <v>4412.6899999999996</v>
      </c>
      <c r="F58" s="7">
        <f t="shared" si="20"/>
        <v>57364.959999999999</v>
      </c>
      <c r="G58" s="16">
        <f t="shared" si="34"/>
        <v>1529.58</v>
      </c>
      <c r="H58" s="18">
        <f t="shared" si="22"/>
        <v>58894.54</v>
      </c>
      <c r="I58" s="19">
        <v>615.25</v>
      </c>
      <c r="J58" s="16">
        <f t="shared" si="23"/>
        <v>59509.79</v>
      </c>
      <c r="K58" s="10">
        <f t="shared" si="24"/>
        <v>773.63</v>
      </c>
      <c r="L58" s="5">
        <f t="shared" si="25"/>
        <v>60283.42</v>
      </c>
      <c r="M58" s="5">
        <f t="shared" si="26"/>
        <v>14347.45</v>
      </c>
      <c r="N58" s="5">
        <f t="shared" si="27"/>
        <v>56.06</v>
      </c>
      <c r="O58" s="5">
        <f t="shared" si="28"/>
        <v>5124.09</v>
      </c>
      <c r="P58" s="5">
        <f t="shared" si="29"/>
        <v>5023.62</v>
      </c>
      <c r="Q58" s="5">
        <f t="shared" si="30"/>
        <v>84834.639999999985</v>
      </c>
      <c r="R58" s="12">
        <f t="shared" si="31"/>
        <v>1540</v>
      </c>
      <c r="S58" s="5">
        <f t="shared" si="32"/>
        <v>86374.639999999985</v>
      </c>
      <c r="T58" s="18">
        <v>12.69</v>
      </c>
      <c r="V58" s="15"/>
    </row>
    <row r="59" spans="1:23" ht="18.75" customHeight="1"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P59" s="15"/>
      <c r="Q59" s="15"/>
      <c r="R59" s="15"/>
      <c r="S59" s="15"/>
      <c r="T59" s="15"/>
      <c r="U59" s="15"/>
      <c r="V59" s="15"/>
      <c r="W59" s="15"/>
    </row>
    <row r="60" spans="1:23" ht="18.75" customHeight="1">
      <c r="C60" s="15"/>
      <c r="D60" s="15"/>
      <c r="E60" s="15"/>
      <c r="F60" s="15"/>
      <c r="G60" s="15"/>
      <c r="H60" s="15"/>
      <c r="I60" s="15"/>
      <c r="J60" s="15"/>
      <c r="K60" s="32"/>
      <c r="L60" s="28"/>
      <c r="M60" s="28"/>
      <c r="N60" s="15"/>
      <c r="P60" s="15"/>
      <c r="Q60" s="15"/>
      <c r="R60" s="15"/>
      <c r="S60" s="15"/>
      <c r="T60" s="15"/>
      <c r="U60" s="15"/>
      <c r="V60" s="15"/>
      <c r="W60" s="15"/>
    </row>
    <row r="61" spans="1:23" ht="18.75" customHeight="1">
      <c r="K61" s="33"/>
      <c r="L61" s="23"/>
      <c r="M61" s="23"/>
    </row>
    <row r="62" spans="1:23" ht="18.75" customHeight="1">
      <c r="K62" s="34"/>
      <c r="L62" s="23"/>
      <c r="M62" s="23"/>
    </row>
  </sheetData>
  <autoFilter ref="A2:X35" xr:uid="{00000000-0009-0000-0000-000006000000}"/>
  <mergeCells count="9">
    <mergeCell ref="A38:A44"/>
    <mergeCell ref="A45:A51"/>
    <mergeCell ref="A52:A58"/>
    <mergeCell ref="A1:V1"/>
    <mergeCell ref="A3:A9"/>
    <mergeCell ref="A10:A16"/>
    <mergeCell ref="A17:A22"/>
    <mergeCell ref="A23:A29"/>
    <mergeCell ref="A30:A35"/>
  </mergeCells>
  <pageMargins left="0.25" right="0.25" top="0.75" bottom="0.75" header="0.3" footer="0.3"/>
  <pageSetup paperSize="8" scale="49" firstPageNumber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W40"/>
  <sheetViews>
    <sheetView zoomScale="90" workbookViewId="0">
      <selection activeCell="J3" sqref="J3"/>
    </sheetView>
  </sheetViews>
  <sheetFormatPr defaultColWidth="12.5703125" defaultRowHeight="18.75" customHeight="1"/>
  <cols>
    <col min="1" max="1" width="27.140625" style="23" bestFit="1" customWidth="1"/>
    <col min="2" max="2" width="20.7109375" style="20" bestFit="1" customWidth="1"/>
    <col min="3" max="3" width="15.7109375" style="20" bestFit="1" customWidth="1"/>
    <col min="4" max="4" width="15.5703125" style="20" customWidth="1"/>
    <col min="5" max="5" width="12.5703125" style="20" customWidth="1"/>
    <col min="6" max="6" width="13.42578125" style="20" customWidth="1"/>
    <col min="7" max="7" width="17.42578125" style="20" bestFit="1" customWidth="1"/>
    <col min="8" max="9" width="16.140625" style="20" customWidth="1"/>
    <col min="10" max="10" width="12.5703125" style="20" customWidth="1"/>
    <col min="11" max="11" width="25.5703125" style="20" bestFit="1" customWidth="1"/>
    <col min="12" max="12" width="22.85546875" style="20" customWidth="1"/>
    <col min="13" max="13" width="25.5703125" style="26" bestFit="1" customWidth="1"/>
    <col min="14" max="14" width="22.85546875" style="26" customWidth="1"/>
    <col min="15" max="15" width="17.85546875" style="15" bestFit="1" customWidth="1"/>
    <col min="16" max="16" width="15.5703125" style="26" bestFit="1" customWidth="1"/>
    <col min="17" max="17" width="9.28515625" style="20" bestFit="1" customWidth="1"/>
    <col min="18" max="18" width="11.42578125" style="20" bestFit="1" customWidth="1"/>
    <col min="19" max="19" width="13.85546875" style="20" bestFit="1" customWidth="1"/>
    <col min="20" max="20" width="15.85546875" style="20" customWidth="1"/>
    <col min="21" max="21" width="15.85546875" style="26" customWidth="1"/>
    <col min="22" max="22" width="16" style="26" bestFit="1" customWidth="1"/>
    <col min="23" max="23" width="11.28515625" style="20" bestFit="1" customWidth="1"/>
    <col min="24" max="16384" width="12.5703125" style="20"/>
  </cols>
  <sheetData>
    <row r="1" spans="1:23" ht="23.25" customHeight="1">
      <c r="A1" s="37" t="s">
        <v>72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pans="1:23" s="21" customFormat="1" ht="55.5" customHeight="1">
      <c r="A2" s="2" t="s">
        <v>1</v>
      </c>
      <c r="B2" s="2" t="s">
        <v>2</v>
      </c>
      <c r="C2" s="2" t="s">
        <v>61</v>
      </c>
      <c r="D2" s="3" t="s">
        <v>80</v>
      </c>
      <c r="E2" s="2" t="s">
        <v>62</v>
      </c>
      <c r="F2" s="2" t="s">
        <v>5</v>
      </c>
      <c r="G2" s="2" t="s">
        <v>74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75</v>
      </c>
      <c r="M2" s="3" t="s">
        <v>76</v>
      </c>
      <c r="N2" s="3" t="s">
        <v>77</v>
      </c>
      <c r="O2" s="2" t="s">
        <v>13</v>
      </c>
      <c r="P2" s="2" t="s">
        <v>14</v>
      </c>
      <c r="Q2" s="2" t="s">
        <v>15</v>
      </c>
      <c r="R2" s="2" t="s">
        <v>16</v>
      </c>
      <c r="S2" s="2" t="s">
        <v>63</v>
      </c>
      <c r="T2" s="2" t="s">
        <v>17</v>
      </c>
      <c r="U2" s="3" t="s">
        <v>18</v>
      </c>
      <c r="V2" s="2" t="s">
        <v>19</v>
      </c>
      <c r="W2" s="30" t="s">
        <v>78</v>
      </c>
    </row>
    <row r="3" spans="1:23" s="22" customFormat="1" ht="23.25" customHeight="1">
      <c r="A3" s="38" t="s">
        <v>22</v>
      </c>
      <c r="B3" s="4" t="s">
        <v>23</v>
      </c>
      <c r="C3" s="5">
        <v>27844.05</v>
      </c>
      <c r="D3" s="5">
        <f>11.1*12</f>
        <v>133.19999999999999</v>
      </c>
      <c r="E3" s="5"/>
      <c r="F3" s="5">
        <f>ROUND((C3+D3+E3)/12,2)</f>
        <v>2331.44</v>
      </c>
      <c r="G3" s="7">
        <f>+C3+D3+E3+F3</f>
        <v>30308.69</v>
      </c>
      <c r="H3" s="8">
        <v>859.77</v>
      </c>
      <c r="I3" s="8">
        <f t="shared" ref="I3:I15" si="0">H3*12</f>
        <v>10317.24</v>
      </c>
      <c r="J3" s="8">
        <f>2363.04+78.1</f>
        <v>2441.14</v>
      </c>
      <c r="K3" s="9">
        <v>700.12</v>
      </c>
      <c r="L3" s="5">
        <f t="shared" ref="L3:L15" si="1">+G3+I3+J3+K3</f>
        <v>43767.19</v>
      </c>
      <c r="M3" s="10">
        <f t="shared" ref="M3:M15" si="2">ROUND(L3*1.3%,2)</f>
        <v>568.97</v>
      </c>
      <c r="N3" s="5">
        <f t="shared" ref="N3:N15" si="3">SUM(L3:M3)</f>
        <v>44336.160000000003</v>
      </c>
      <c r="O3" s="5">
        <f>ROUND(N3*23.8%,2)</f>
        <v>10552.01</v>
      </c>
      <c r="P3" s="5">
        <f>ROUND(N3*0.093%,2)</f>
        <v>41.23</v>
      </c>
      <c r="Q3" s="11">
        <f>ROUND(N3*8.5%,2)</f>
        <v>3768.57</v>
      </c>
      <c r="R3" s="5">
        <f>ROUND(N3/12,2)</f>
        <v>3694.68</v>
      </c>
      <c r="S3" s="11">
        <f>ROUND(N3*1.61%,2)</f>
        <v>713.81</v>
      </c>
      <c r="T3" s="5">
        <f>SUM(N3:S3)</f>
        <v>63106.460000000006</v>
      </c>
      <c r="U3" s="12">
        <f>7*220</f>
        <v>1540</v>
      </c>
      <c r="V3" s="5">
        <f>+T3+U3</f>
        <v>64646.460000000006</v>
      </c>
      <c r="W3" s="29">
        <v>6.66</v>
      </c>
    </row>
    <row r="4" spans="1:23" s="22" customFormat="1" ht="23.25" customHeight="1">
      <c r="A4" s="38"/>
      <c r="B4" s="4" t="s">
        <v>28</v>
      </c>
      <c r="C4" s="5">
        <v>25299.02</v>
      </c>
      <c r="D4" s="5">
        <f>10.08*12</f>
        <v>120.96000000000001</v>
      </c>
      <c r="E4" s="5"/>
      <c r="F4" s="5">
        <f t="shared" ref="F4:F15" si="4">ROUND((C4+D4+E4)/12,2)</f>
        <v>2118.33</v>
      </c>
      <c r="G4" s="7">
        <f t="shared" ref="G4:G15" si="5">+C4+D4+E4+F4</f>
        <v>27538.309999999998</v>
      </c>
      <c r="H4" s="8">
        <v>773.49</v>
      </c>
      <c r="I4" s="8">
        <f t="shared" si="0"/>
        <v>9281.880000000001</v>
      </c>
      <c r="J4" s="8">
        <f>2125.88+70.2</f>
        <v>2196.08</v>
      </c>
      <c r="K4" s="9">
        <v>700.12</v>
      </c>
      <c r="L4" s="5">
        <f t="shared" si="1"/>
        <v>39716.390000000007</v>
      </c>
      <c r="M4" s="10">
        <f t="shared" si="2"/>
        <v>516.30999999999995</v>
      </c>
      <c r="N4" s="5">
        <f t="shared" si="3"/>
        <v>40232.700000000004</v>
      </c>
      <c r="O4" s="5">
        <f t="shared" ref="O4:O15" si="6">ROUND(N4*23.8%,2)</f>
        <v>9575.3799999999992</v>
      </c>
      <c r="P4" s="5">
        <f t="shared" ref="P4:P15" si="7">ROUND(N4*0.093%,2)</f>
        <v>37.42</v>
      </c>
      <c r="Q4" s="5">
        <f t="shared" ref="Q4:Q15" si="8">ROUND(N4*8.5%,2)</f>
        <v>3419.78</v>
      </c>
      <c r="R4" s="5">
        <f t="shared" ref="R4:R15" si="9">ROUND(N4/12,2)</f>
        <v>3352.73</v>
      </c>
      <c r="S4" s="11">
        <f t="shared" ref="S4:S15" si="10">ROUND(N4*1.61%,2)</f>
        <v>647.75</v>
      </c>
      <c r="T4" s="5">
        <f t="shared" ref="T4:T15" si="11">SUM(N4:S4)</f>
        <v>57265.760000000002</v>
      </c>
      <c r="U4" s="12">
        <f t="shared" ref="U4:U15" si="12">7*220</f>
        <v>1540</v>
      </c>
      <c r="V4" s="5">
        <f t="shared" ref="V4:V15" si="13">+T4+U4</f>
        <v>58805.760000000002</v>
      </c>
      <c r="W4" s="29">
        <v>6.05</v>
      </c>
    </row>
    <row r="5" spans="1:23" s="22" customFormat="1" ht="23.25" customHeight="1">
      <c r="A5" s="38"/>
      <c r="B5" s="4" t="s">
        <v>29</v>
      </c>
      <c r="C5" s="5">
        <v>23278.51</v>
      </c>
      <c r="D5" s="5">
        <f>9.26*12</f>
        <v>111.12</v>
      </c>
      <c r="E5" s="5"/>
      <c r="F5" s="5">
        <f t="shared" si="4"/>
        <v>1949.14</v>
      </c>
      <c r="G5" s="7">
        <f t="shared" si="5"/>
        <v>25338.769999999997</v>
      </c>
      <c r="H5" s="8">
        <v>659.31</v>
      </c>
      <c r="I5" s="8">
        <f t="shared" si="0"/>
        <v>7911.7199999999993</v>
      </c>
      <c r="J5" s="8">
        <f>1812.11+59.9</f>
        <v>1872.01</v>
      </c>
      <c r="K5" s="9">
        <v>700.12</v>
      </c>
      <c r="L5" s="5">
        <f t="shared" si="1"/>
        <v>35822.620000000003</v>
      </c>
      <c r="M5" s="10">
        <f t="shared" si="2"/>
        <v>465.69</v>
      </c>
      <c r="N5" s="5">
        <f t="shared" si="3"/>
        <v>36288.310000000005</v>
      </c>
      <c r="O5" s="5">
        <f t="shared" si="6"/>
        <v>8636.6200000000008</v>
      </c>
      <c r="P5" s="5">
        <f t="shared" si="7"/>
        <v>33.75</v>
      </c>
      <c r="Q5" s="5">
        <f t="shared" si="8"/>
        <v>3084.51</v>
      </c>
      <c r="R5" s="5">
        <f t="shared" si="9"/>
        <v>3024.03</v>
      </c>
      <c r="S5" s="11">
        <f t="shared" si="10"/>
        <v>584.24</v>
      </c>
      <c r="T5" s="5">
        <f t="shared" si="11"/>
        <v>51651.460000000006</v>
      </c>
      <c r="U5" s="12">
        <f t="shared" si="12"/>
        <v>1540</v>
      </c>
      <c r="V5" s="5">
        <f t="shared" si="13"/>
        <v>53191.460000000006</v>
      </c>
      <c r="W5" s="29">
        <v>5.55</v>
      </c>
    </row>
    <row r="6" spans="1:23" s="22" customFormat="1" ht="23.25" customHeight="1">
      <c r="A6" s="38" t="s">
        <v>30</v>
      </c>
      <c r="B6" s="4" t="s">
        <v>29</v>
      </c>
      <c r="C6" s="5">
        <v>23278.51</v>
      </c>
      <c r="D6" s="5">
        <f>9.26*12</f>
        <v>111.12</v>
      </c>
      <c r="E6" s="5"/>
      <c r="F6" s="5">
        <f t="shared" si="4"/>
        <v>1949.14</v>
      </c>
      <c r="G6" s="7">
        <f t="shared" si="5"/>
        <v>25338.769999999997</v>
      </c>
      <c r="H6" s="8">
        <v>659.31</v>
      </c>
      <c r="I6" s="8">
        <f t="shared" si="0"/>
        <v>7911.7199999999993</v>
      </c>
      <c r="J6" s="8">
        <f>1812.11+59.9</f>
        <v>1872.01</v>
      </c>
      <c r="K6" s="9">
        <v>700.12</v>
      </c>
      <c r="L6" s="5">
        <f t="shared" si="1"/>
        <v>35822.620000000003</v>
      </c>
      <c r="M6" s="10">
        <f t="shared" si="2"/>
        <v>465.69</v>
      </c>
      <c r="N6" s="5">
        <f t="shared" si="3"/>
        <v>36288.310000000005</v>
      </c>
      <c r="O6" s="5">
        <f t="shared" si="6"/>
        <v>8636.6200000000008</v>
      </c>
      <c r="P6" s="5">
        <f t="shared" si="7"/>
        <v>33.75</v>
      </c>
      <c r="Q6" s="5">
        <f t="shared" si="8"/>
        <v>3084.51</v>
      </c>
      <c r="R6" s="5">
        <f t="shared" si="9"/>
        <v>3024.03</v>
      </c>
      <c r="S6" s="11">
        <f t="shared" si="10"/>
        <v>584.24</v>
      </c>
      <c r="T6" s="5">
        <f t="shared" si="11"/>
        <v>51651.460000000006</v>
      </c>
      <c r="U6" s="12">
        <f t="shared" si="12"/>
        <v>1540</v>
      </c>
      <c r="V6" s="5">
        <f t="shared" si="13"/>
        <v>53191.460000000006</v>
      </c>
      <c r="W6" s="29">
        <v>5.55</v>
      </c>
    </row>
    <row r="7" spans="1:23" s="22" customFormat="1" ht="23.25" customHeight="1">
      <c r="A7" s="38"/>
      <c r="B7" s="4" t="s">
        <v>35</v>
      </c>
      <c r="C7" s="5">
        <v>21205.02</v>
      </c>
      <c r="D7" s="5">
        <f>8.45*12</f>
        <v>101.39999999999999</v>
      </c>
      <c r="E7" s="5">
        <v>117.72</v>
      </c>
      <c r="F7" s="5">
        <f t="shared" si="4"/>
        <v>1785.35</v>
      </c>
      <c r="G7" s="7">
        <f t="shared" si="5"/>
        <v>23209.49</v>
      </c>
      <c r="H7" s="8">
        <v>573.03</v>
      </c>
      <c r="I7" s="8">
        <f t="shared" si="0"/>
        <v>6876.36</v>
      </c>
      <c r="J7" s="8">
        <f>1574.96+52</f>
        <v>1626.96</v>
      </c>
      <c r="K7" s="9">
        <v>700.12</v>
      </c>
      <c r="L7" s="5">
        <f t="shared" si="1"/>
        <v>32412.93</v>
      </c>
      <c r="M7" s="10">
        <f t="shared" si="2"/>
        <v>421.37</v>
      </c>
      <c r="N7" s="5">
        <f t="shared" si="3"/>
        <v>32834.300000000003</v>
      </c>
      <c r="O7" s="5">
        <f t="shared" si="6"/>
        <v>7814.56</v>
      </c>
      <c r="P7" s="5">
        <f t="shared" si="7"/>
        <v>30.54</v>
      </c>
      <c r="Q7" s="5">
        <f t="shared" si="8"/>
        <v>2790.92</v>
      </c>
      <c r="R7" s="5">
        <f t="shared" si="9"/>
        <v>2736.19</v>
      </c>
      <c r="S7" s="11">
        <f t="shared" si="10"/>
        <v>528.63</v>
      </c>
      <c r="T7" s="5">
        <f t="shared" si="11"/>
        <v>46735.14</v>
      </c>
      <c r="U7" s="12">
        <f t="shared" si="12"/>
        <v>1540</v>
      </c>
      <c r="V7" s="5">
        <f t="shared" si="13"/>
        <v>48275.14</v>
      </c>
      <c r="W7" s="29">
        <v>5.07</v>
      </c>
    </row>
    <row r="8" spans="1:23" s="22" customFormat="1" ht="23.25" customHeight="1">
      <c r="A8" s="38"/>
      <c r="B8" s="4" t="s">
        <v>36</v>
      </c>
      <c r="C8" s="5">
        <v>19998.12</v>
      </c>
      <c r="D8" s="5">
        <f>7.97*12</f>
        <v>95.64</v>
      </c>
      <c r="E8" s="5">
        <v>171.12</v>
      </c>
      <c r="F8" s="5">
        <f t="shared" si="4"/>
        <v>1688.74</v>
      </c>
      <c r="G8" s="7">
        <f t="shared" si="5"/>
        <v>21953.62</v>
      </c>
      <c r="H8" s="8">
        <v>490.47</v>
      </c>
      <c r="I8" s="8">
        <f t="shared" si="0"/>
        <v>5885.64</v>
      </c>
      <c r="J8" s="8">
        <f>1348.1+44.5</f>
        <v>1392.6</v>
      </c>
      <c r="K8" s="9">
        <v>700.12</v>
      </c>
      <c r="L8" s="5">
        <f t="shared" si="1"/>
        <v>29931.979999999996</v>
      </c>
      <c r="M8" s="10">
        <f t="shared" si="2"/>
        <v>389.12</v>
      </c>
      <c r="N8" s="5">
        <f t="shared" si="3"/>
        <v>30321.099999999995</v>
      </c>
      <c r="O8" s="5">
        <f t="shared" si="6"/>
        <v>7216.42</v>
      </c>
      <c r="P8" s="5">
        <f t="shared" si="7"/>
        <v>28.2</v>
      </c>
      <c r="Q8" s="5">
        <f t="shared" si="8"/>
        <v>2577.29</v>
      </c>
      <c r="R8" s="5">
        <f t="shared" si="9"/>
        <v>2526.7600000000002</v>
      </c>
      <c r="S8" s="11">
        <f t="shared" si="10"/>
        <v>488.17</v>
      </c>
      <c r="T8" s="5">
        <f t="shared" si="11"/>
        <v>43157.939999999995</v>
      </c>
      <c r="U8" s="12">
        <f t="shared" si="12"/>
        <v>1540</v>
      </c>
      <c r="V8" s="5">
        <f t="shared" si="13"/>
        <v>44697.939999999995</v>
      </c>
      <c r="W8" s="29">
        <v>4.78</v>
      </c>
    </row>
    <row r="9" spans="1:23" s="22" customFormat="1" ht="23.25" customHeight="1">
      <c r="A9" s="38" t="s">
        <v>37</v>
      </c>
      <c r="B9" s="4" t="s">
        <v>23</v>
      </c>
      <c r="C9" s="5">
        <v>27844.05</v>
      </c>
      <c r="D9" s="5">
        <f>11.1*12</f>
        <v>133.19999999999999</v>
      </c>
      <c r="E9" s="5"/>
      <c r="F9" s="5">
        <f t="shared" si="4"/>
        <v>2331.44</v>
      </c>
      <c r="G9" s="7">
        <f t="shared" si="5"/>
        <v>30308.69</v>
      </c>
      <c r="H9" s="8">
        <v>859.77</v>
      </c>
      <c r="I9" s="8">
        <f t="shared" si="0"/>
        <v>10317.24</v>
      </c>
      <c r="J9" s="8">
        <f>2363.04+78.1</f>
        <v>2441.14</v>
      </c>
      <c r="K9" s="9">
        <v>700.12</v>
      </c>
      <c r="L9" s="5">
        <f t="shared" si="1"/>
        <v>43767.19</v>
      </c>
      <c r="M9" s="10">
        <f t="shared" si="2"/>
        <v>568.97</v>
      </c>
      <c r="N9" s="5">
        <f t="shared" si="3"/>
        <v>44336.160000000003</v>
      </c>
      <c r="O9" s="5">
        <f t="shared" si="6"/>
        <v>10552.01</v>
      </c>
      <c r="P9" s="5">
        <f t="shared" si="7"/>
        <v>41.23</v>
      </c>
      <c r="Q9" s="5">
        <f t="shared" si="8"/>
        <v>3768.57</v>
      </c>
      <c r="R9" s="5">
        <f t="shared" si="9"/>
        <v>3694.68</v>
      </c>
      <c r="S9" s="11">
        <f t="shared" si="10"/>
        <v>713.81</v>
      </c>
      <c r="T9" s="5">
        <f t="shared" si="11"/>
        <v>63106.460000000006</v>
      </c>
      <c r="U9" s="12">
        <f t="shared" si="12"/>
        <v>1540</v>
      </c>
      <c r="V9" s="5">
        <f t="shared" si="13"/>
        <v>64646.460000000006</v>
      </c>
      <c r="W9" s="29">
        <v>6.66</v>
      </c>
    </row>
    <row r="10" spans="1:23" s="22" customFormat="1" ht="23.25" customHeight="1">
      <c r="A10" s="38"/>
      <c r="B10" s="4" t="s">
        <v>28</v>
      </c>
      <c r="C10" s="5">
        <v>25299.02</v>
      </c>
      <c r="D10" s="5">
        <f>10.08*12</f>
        <v>120.96000000000001</v>
      </c>
      <c r="E10" s="5"/>
      <c r="F10" s="5">
        <f t="shared" si="4"/>
        <v>2118.33</v>
      </c>
      <c r="G10" s="7">
        <f t="shared" si="5"/>
        <v>27538.309999999998</v>
      </c>
      <c r="H10" s="8">
        <v>773.49</v>
      </c>
      <c r="I10" s="8">
        <f t="shared" si="0"/>
        <v>9281.880000000001</v>
      </c>
      <c r="J10" s="8">
        <f>2125.88+70.2</f>
        <v>2196.08</v>
      </c>
      <c r="K10" s="9">
        <v>700.12</v>
      </c>
      <c r="L10" s="5">
        <f t="shared" si="1"/>
        <v>39716.390000000007</v>
      </c>
      <c r="M10" s="10">
        <f t="shared" si="2"/>
        <v>516.30999999999995</v>
      </c>
      <c r="N10" s="5">
        <f t="shared" si="3"/>
        <v>40232.700000000004</v>
      </c>
      <c r="O10" s="5">
        <f t="shared" si="6"/>
        <v>9575.3799999999992</v>
      </c>
      <c r="P10" s="5">
        <f t="shared" si="7"/>
        <v>37.42</v>
      </c>
      <c r="Q10" s="5">
        <f t="shared" si="8"/>
        <v>3419.78</v>
      </c>
      <c r="R10" s="5">
        <f t="shared" si="9"/>
        <v>3352.73</v>
      </c>
      <c r="S10" s="11">
        <f t="shared" si="10"/>
        <v>647.75</v>
      </c>
      <c r="T10" s="5">
        <f t="shared" si="11"/>
        <v>57265.760000000002</v>
      </c>
      <c r="U10" s="12">
        <f t="shared" si="12"/>
        <v>1540</v>
      </c>
      <c r="V10" s="5">
        <f t="shared" si="13"/>
        <v>58805.760000000002</v>
      </c>
      <c r="W10" s="29">
        <v>6.05</v>
      </c>
    </row>
    <row r="11" spans="1:23" s="22" customFormat="1" ht="23.25" customHeight="1">
      <c r="A11" s="38" t="s">
        <v>38</v>
      </c>
      <c r="B11" s="4" t="s">
        <v>28</v>
      </c>
      <c r="C11" s="5">
        <v>25299.02</v>
      </c>
      <c r="D11" s="5">
        <f>10.08*12</f>
        <v>120.96000000000001</v>
      </c>
      <c r="E11" s="5"/>
      <c r="F11" s="5">
        <f t="shared" si="4"/>
        <v>2118.33</v>
      </c>
      <c r="G11" s="7">
        <f t="shared" si="5"/>
        <v>27538.309999999998</v>
      </c>
      <c r="H11" s="8">
        <v>773.49</v>
      </c>
      <c r="I11" s="8">
        <f t="shared" si="0"/>
        <v>9281.880000000001</v>
      </c>
      <c r="J11" s="8">
        <f>2125.88+70.2</f>
        <v>2196.08</v>
      </c>
      <c r="K11" s="9">
        <v>700.12</v>
      </c>
      <c r="L11" s="5">
        <f t="shared" si="1"/>
        <v>39716.390000000007</v>
      </c>
      <c r="M11" s="10">
        <f t="shared" si="2"/>
        <v>516.30999999999995</v>
      </c>
      <c r="N11" s="5">
        <f t="shared" si="3"/>
        <v>40232.700000000004</v>
      </c>
      <c r="O11" s="5">
        <f t="shared" si="6"/>
        <v>9575.3799999999992</v>
      </c>
      <c r="P11" s="5">
        <f t="shared" si="7"/>
        <v>37.42</v>
      </c>
      <c r="Q11" s="5">
        <f t="shared" si="8"/>
        <v>3419.78</v>
      </c>
      <c r="R11" s="5">
        <f t="shared" si="9"/>
        <v>3352.73</v>
      </c>
      <c r="S11" s="11">
        <f t="shared" si="10"/>
        <v>647.75</v>
      </c>
      <c r="T11" s="5">
        <f t="shared" si="11"/>
        <v>57265.760000000002</v>
      </c>
      <c r="U11" s="12">
        <f t="shared" si="12"/>
        <v>1540</v>
      </c>
      <c r="V11" s="5">
        <f t="shared" si="13"/>
        <v>58805.760000000002</v>
      </c>
      <c r="W11" s="29">
        <v>6.05</v>
      </c>
    </row>
    <row r="12" spans="1:23" s="22" customFormat="1" ht="23.25" customHeight="1">
      <c r="A12" s="38"/>
      <c r="B12" s="4" t="s">
        <v>29</v>
      </c>
      <c r="C12" s="5">
        <v>23278.51</v>
      </c>
      <c r="D12" s="5">
        <f>9.26*12</f>
        <v>111.12</v>
      </c>
      <c r="E12" s="5"/>
      <c r="F12" s="5">
        <f t="shared" si="4"/>
        <v>1949.14</v>
      </c>
      <c r="G12" s="7">
        <f t="shared" si="5"/>
        <v>25338.769999999997</v>
      </c>
      <c r="H12" s="8">
        <v>659.31</v>
      </c>
      <c r="I12" s="8">
        <f t="shared" si="0"/>
        <v>7911.7199999999993</v>
      </c>
      <c r="J12" s="8">
        <f>1812.11+59.9</f>
        <v>1872.01</v>
      </c>
      <c r="K12" s="9">
        <v>700.12</v>
      </c>
      <c r="L12" s="5">
        <f t="shared" si="1"/>
        <v>35822.620000000003</v>
      </c>
      <c r="M12" s="10">
        <f t="shared" si="2"/>
        <v>465.69</v>
      </c>
      <c r="N12" s="5">
        <f t="shared" si="3"/>
        <v>36288.310000000005</v>
      </c>
      <c r="O12" s="5">
        <f t="shared" si="6"/>
        <v>8636.6200000000008</v>
      </c>
      <c r="P12" s="5">
        <f t="shared" si="7"/>
        <v>33.75</v>
      </c>
      <c r="Q12" s="5">
        <f t="shared" si="8"/>
        <v>3084.51</v>
      </c>
      <c r="R12" s="5">
        <f t="shared" si="9"/>
        <v>3024.03</v>
      </c>
      <c r="S12" s="11">
        <f t="shared" si="10"/>
        <v>584.24</v>
      </c>
      <c r="T12" s="5">
        <f t="shared" si="11"/>
        <v>51651.460000000006</v>
      </c>
      <c r="U12" s="12">
        <f t="shared" si="12"/>
        <v>1540</v>
      </c>
      <c r="V12" s="5">
        <f t="shared" si="13"/>
        <v>53191.460000000006</v>
      </c>
      <c r="W12" s="29">
        <v>5.55</v>
      </c>
    </row>
    <row r="13" spans="1:23" s="22" customFormat="1" ht="23.25" customHeight="1">
      <c r="A13" s="38"/>
      <c r="B13" s="4" t="s">
        <v>35</v>
      </c>
      <c r="C13" s="5">
        <v>21205.02</v>
      </c>
      <c r="D13" s="5">
        <f>8.45*12</f>
        <v>101.39999999999999</v>
      </c>
      <c r="E13" s="5">
        <v>117.72</v>
      </c>
      <c r="F13" s="5">
        <f t="shared" si="4"/>
        <v>1785.35</v>
      </c>
      <c r="G13" s="7">
        <f t="shared" si="5"/>
        <v>23209.49</v>
      </c>
      <c r="H13" s="8">
        <v>573.03</v>
      </c>
      <c r="I13" s="8">
        <f t="shared" si="0"/>
        <v>6876.36</v>
      </c>
      <c r="J13" s="8">
        <f>1574.96+52</f>
        <v>1626.96</v>
      </c>
      <c r="K13" s="9">
        <v>700.12</v>
      </c>
      <c r="L13" s="5">
        <f t="shared" si="1"/>
        <v>32412.93</v>
      </c>
      <c r="M13" s="10">
        <f t="shared" si="2"/>
        <v>421.37</v>
      </c>
      <c r="N13" s="5">
        <f t="shared" si="3"/>
        <v>32834.300000000003</v>
      </c>
      <c r="O13" s="5">
        <f t="shared" si="6"/>
        <v>7814.56</v>
      </c>
      <c r="P13" s="5">
        <f t="shared" si="7"/>
        <v>30.54</v>
      </c>
      <c r="Q13" s="5">
        <f t="shared" si="8"/>
        <v>2790.92</v>
      </c>
      <c r="R13" s="5">
        <f t="shared" si="9"/>
        <v>2736.19</v>
      </c>
      <c r="S13" s="11">
        <f t="shared" si="10"/>
        <v>528.63</v>
      </c>
      <c r="T13" s="5">
        <f t="shared" si="11"/>
        <v>46735.14</v>
      </c>
      <c r="U13" s="12">
        <f t="shared" si="12"/>
        <v>1540</v>
      </c>
      <c r="V13" s="5">
        <f t="shared" si="13"/>
        <v>48275.14</v>
      </c>
      <c r="W13" s="29">
        <v>5.07</v>
      </c>
    </row>
    <row r="14" spans="1:23" s="22" customFormat="1" ht="23.25" customHeight="1">
      <c r="A14" s="38" t="s">
        <v>43</v>
      </c>
      <c r="B14" s="4" t="s">
        <v>35</v>
      </c>
      <c r="C14" s="5">
        <v>21205.02</v>
      </c>
      <c r="D14" s="5">
        <f>8.45*12</f>
        <v>101.39999999999999</v>
      </c>
      <c r="E14" s="5">
        <v>117.72</v>
      </c>
      <c r="F14" s="5">
        <f t="shared" si="4"/>
        <v>1785.35</v>
      </c>
      <c r="G14" s="7">
        <f t="shared" si="5"/>
        <v>23209.49</v>
      </c>
      <c r="H14" s="8">
        <v>573.03</v>
      </c>
      <c r="I14" s="8">
        <f t="shared" si="0"/>
        <v>6876.36</v>
      </c>
      <c r="J14" s="8">
        <f>1574.96+52</f>
        <v>1626.96</v>
      </c>
      <c r="K14" s="9">
        <v>700.12</v>
      </c>
      <c r="L14" s="5">
        <f t="shared" si="1"/>
        <v>32412.93</v>
      </c>
      <c r="M14" s="10">
        <f t="shared" si="2"/>
        <v>421.37</v>
      </c>
      <c r="N14" s="5">
        <f t="shared" si="3"/>
        <v>32834.300000000003</v>
      </c>
      <c r="O14" s="5">
        <f t="shared" si="6"/>
        <v>7814.56</v>
      </c>
      <c r="P14" s="5">
        <f t="shared" si="7"/>
        <v>30.54</v>
      </c>
      <c r="Q14" s="5">
        <f t="shared" si="8"/>
        <v>2790.92</v>
      </c>
      <c r="R14" s="5">
        <f t="shared" si="9"/>
        <v>2736.19</v>
      </c>
      <c r="S14" s="11">
        <f t="shared" si="10"/>
        <v>528.63</v>
      </c>
      <c r="T14" s="5">
        <f t="shared" si="11"/>
        <v>46735.14</v>
      </c>
      <c r="U14" s="12">
        <f t="shared" si="12"/>
        <v>1540</v>
      </c>
      <c r="V14" s="5">
        <f t="shared" si="13"/>
        <v>48275.14</v>
      </c>
      <c r="W14" s="29">
        <v>5.07</v>
      </c>
    </row>
    <row r="15" spans="1:23" s="22" customFormat="1" ht="23.25" customHeight="1">
      <c r="A15" s="38"/>
      <c r="B15" s="4" t="s">
        <v>36</v>
      </c>
      <c r="C15" s="5">
        <v>19998.12</v>
      </c>
      <c r="D15" s="5">
        <f>7.97*12</f>
        <v>95.64</v>
      </c>
      <c r="E15" s="5">
        <v>171.12</v>
      </c>
      <c r="F15" s="5">
        <f t="shared" si="4"/>
        <v>1688.74</v>
      </c>
      <c r="G15" s="7">
        <f t="shared" si="5"/>
        <v>21953.62</v>
      </c>
      <c r="H15" s="8">
        <v>490.47</v>
      </c>
      <c r="I15" s="8">
        <f t="shared" si="0"/>
        <v>5885.64</v>
      </c>
      <c r="J15" s="8">
        <f>1348.1+44.5</f>
        <v>1392.6</v>
      </c>
      <c r="K15" s="9">
        <v>700.12</v>
      </c>
      <c r="L15" s="5">
        <f t="shared" si="1"/>
        <v>29931.979999999996</v>
      </c>
      <c r="M15" s="10">
        <f t="shared" si="2"/>
        <v>389.12</v>
      </c>
      <c r="N15" s="5">
        <f t="shared" si="3"/>
        <v>30321.099999999995</v>
      </c>
      <c r="O15" s="5">
        <f t="shared" si="6"/>
        <v>7216.42</v>
      </c>
      <c r="P15" s="5">
        <f t="shared" si="7"/>
        <v>28.2</v>
      </c>
      <c r="Q15" s="5">
        <f t="shared" si="8"/>
        <v>2577.29</v>
      </c>
      <c r="R15" s="5">
        <f t="shared" si="9"/>
        <v>2526.7600000000002</v>
      </c>
      <c r="S15" s="11">
        <f t="shared" si="10"/>
        <v>488.17</v>
      </c>
      <c r="T15" s="5">
        <f t="shared" si="11"/>
        <v>43157.939999999995</v>
      </c>
      <c r="U15" s="12">
        <f t="shared" si="12"/>
        <v>1540</v>
      </c>
      <c r="V15" s="5">
        <f t="shared" si="13"/>
        <v>44697.939999999995</v>
      </c>
      <c r="W15" s="29">
        <v>4.78</v>
      </c>
    </row>
    <row r="16" spans="1:23" ht="23.25" customHeight="1">
      <c r="B16" s="23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5"/>
    </row>
    <row r="17" spans="1:23" ht="58.5" customHeight="1">
      <c r="A17" s="2" t="s">
        <v>1</v>
      </c>
      <c r="B17" s="2" t="s">
        <v>48</v>
      </c>
      <c r="C17" s="3" t="s">
        <v>3</v>
      </c>
      <c r="D17" s="3" t="s">
        <v>80</v>
      </c>
      <c r="E17" s="3" t="s">
        <v>5</v>
      </c>
      <c r="F17" s="3" t="s">
        <v>74</v>
      </c>
      <c r="G17" s="3" t="s">
        <v>49</v>
      </c>
      <c r="H17" s="3" t="s">
        <v>79</v>
      </c>
      <c r="I17" s="3" t="s">
        <v>11</v>
      </c>
      <c r="J17" s="3" t="s">
        <v>75</v>
      </c>
      <c r="K17" s="3" t="s">
        <v>76</v>
      </c>
      <c r="L17" s="3" t="s">
        <v>77</v>
      </c>
      <c r="M17" s="2" t="s">
        <v>13</v>
      </c>
      <c r="N17" s="2" t="s">
        <v>14</v>
      </c>
      <c r="O17" s="2" t="s">
        <v>15</v>
      </c>
      <c r="P17" s="2" t="s">
        <v>16</v>
      </c>
      <c r="Q17" s="2" t="s">
        <v>63</v>
      </c>
      <c r="R17" s="3" t="s">
        <v>17</v>
      </c>
      <c r="S17" s="3" t="s">
        <v>18</v>
      </c>
      <c r="T17" s="3" t="s">
        <v>19</v>
      </c>
      <c r="U17" s="30" t="s">
        <v>78</v>
      </c>
      <c r="V17" s="14"/>
      <c r="W17" s="15"/>
    </row>
    <row r="18" spans="1:23" ht="23.25" customHeight="1">
      <c r="A18" s="36" t="s">
        <v>51</v>
      </c>
      <c r="B18" s="24" t="s">
        <v>52</v>
      </c>
      <c r="C18" s="16">
        <v>51523.85</v>
      </c>
      <c r="D18" s="17">
        <f>20.68*12</f>
        <v>248.16</v>
      </c>
      <c r="E18" s="5">
        <f t="shared" ref="E18:E38" si="14">ROUND((C18+D18)/12,2)</f>
        <v>4314.33</v>
      </c>
      <c r="F18" s="7">
        <f t="shared" ref="F18:F38" si="15">+C18+D18+E18</f>
        <v>56086.340000000004</v>
      </c>
      <c r="G18" s="16">
        <f>2039.05+(7.9*13)</f>
        <v>2141.75</v>
      </c>
      <c r="H18" s="18">
        <f t="shared" ref="H18:H38" si="16">+F18+G18</f>
        <v>58228.090000000004</v>
      </c>
      <c r="I18" s="19">
        <v>615.25</v>
      </c>
      <c r="J18" s="16">
        <f t="shared" ref="J18:J38" si="17">+H18+I18</f>
        <v>58843.340000000004</v>
      </c>
      <c r="K18" s="10">
        <f t="shared" ref="K18:K38" si="18">ROUND(J18*1.3%,2)</f>
        <v>764.96</v>
      </c>
      <c r="L18" s="5">
        <f t="shared" ref="L18:L38" si="19">SUM(J18:K18)</f>
        <v>59608.3</v>
      </c>
      <c r="M18" s="5">
        <f t="shared" ref="M18:M38" si="20">ROUND(L18*23.8%,2)</f>
        <v>14186.78</v>
      </c>
      <c r="N18" s="5">
        <f t="shared" ref="N18:N38" si="21">ROUND(L18*0.093%,2)</f>
        <v>55.44</v>
      </c>
      <c r="O18" s="11">
        <f t="shared" ref="O18:O38" si="22">ROUND(L18*8.5%,2)</f>
        <v>5066.71</v>
      </c>
      <c r="P18" s="5">
        <f t="shared" ref="P18:P38" si="23">ROUND(L18/12,2)</f>
        <v>4967.3599999999997</v>
      </c>
      <c r="Q18" s="11">
        <f t="shared" ref="Q18:Q38" si="24">ROUND(L18*1.61%,2)</f>
        <v>959.69</v>
      </c>
      <c r="R18" s="5">
        <f t="shared" ref="R18:R38" si="25">SUM(L18:Q18)</f>
        <v>84844.280000000013</v>
      </c>
      <c r="S18" s="12">
        <f>7*220</f>
        <v>1540</v>
      </c>
      <c r="T18" s="5">
        <f>+R18+S18</f>
        <v>86384.280000000013</v>
      </c>
      <c r="U18" s="18">
        <v>12.41</v>
      </c>
      <c r="V18" s="14"/>
      <c r="W18" s="15"/>
    </row>
    <row r="19" spans="1:23" ht="23.25" customHeight="1">
      <c r="A19" s="36"/>
      <c r="B19" s="25" t="s">
        <v>53</v>
      </c>
      <c r="C19" s="16">
        <v>56699.02</v>
      </c>
      <c r="D19" s="17">
        <f>22.76*12</f>
        <v>273.12</v>
      </c>
      <c r="E19" s="5">
        <f t="shared" si="14"/>
        <v>4747.68</v>
      </c>
      <c r="F19" s="7">
        <f t="shared" si="15"/>
        <v>61719.82</v>
      </c>
      <c r="G19" s="16">
        <f t="shared" ref="G19:G24" si="26">2039.05+(7.9*13)</f>
        <v>2141.75</v>
      </c>
      <c r="H19" s="18">
        <f t="shared" si="16"/>
        <v>63861.57</v>
      </c>
      <c r="I19" s="19">
        <v>615.25</v>
      </c>
      <c r="J19" s="16">
        <f t="shared" si="17"/>
        <v>64476.82</v>
      </c>
      <c r="K19" s="10">
        <f t="shared" si="18"/>
        <v>838.2</v>
      </c>
      <c r="L19" s="5">
        <f t="shared" si="19"/>
        <v>65315.02</v>
      </c>
      <c r="M19" s="5">
        <f t="shared" si="20"/>
        <v>15544.97</v>
      </c>
      <c r="N19" s="5">
        <f t="shared" si="21"/>
        <v>60.74</v>
      </c>
      <c r="O19" s="5">
        <f t="shared" si="22"/>
        <v>5551.78</v>
      </c>
      <c r="P19" s="5">
        <f t="shared" si="23"/>
        <v>5442.92</v>
      </c>
      <c r="Q19" s="11">
        <f t="shared" si="24"/>
        <v>1051.57</v>
      </c>
      <c r="R19" s="5">
        <f t="shared" si="25"/>
        <v>92967</v>
      </c>
      <c r="S19" s="12">
        <f t="shared" ref="S19:S38" si="27">7*220</f>
        <v>1540</v>
      </c>
      <c r="T19" s="5">
        <f t="shared" ref="T19:T38" si="28">+R19+S19</f>
        <v>94507</v>
      </c>
      <c r="U19" s="18">
        <v>13.66</v>
      </c>
      <c r="V19" s="14"/>
      <c r="W19" s="15"/>
    </row>
    <row r="20" spans="1:23" ht="23.25" customHeight="1">
      <c r="A20" s="36"/>
      <c r="B20" s="25" t="s">
        <v>54</v>
      </c>
      <c r="C20" s="16">
        <v>62106.5</v>
      </c>
      <c r="D20" s="17">
        <f>24.93*12</f>
        <v>299.15999999999997</v>
      </c>
      <c r="E20" s="5">
        <f t="shared" si="14"/>
        <v>5200.47</v>
      </c>
      <c r="F20" s="7">
        <f t="shared" si="15"/>
        <v>67606.13</v>
      </c>
      <c r="G20" s="16">
        <f t="shared" si="26"/>
        <v>2141.75</v>
      </c>
      <c r="H20" s="18">
        <f t="shared" si="16"/>
        <v>69747.88</v>
      </c>
      <c r="I20" s="19">
        <v>615.25</v>
      </c>
      <c r="J20" s="16">
        <f t="shared" si="17"/>
        <v>70363.13</v>
      </c>
      <c r="K20" s="10">
        <f t="shared" si="18"/>
        <v>914.72</v>
      </c>
      <c r="L20" s="5">
        <f t="shared" si="19"/>
        <v>71277.850000000006</v>
      </c>
      <c r="M20" s="5">
        <f t="shared" si="20"/>
        <v>16964.13</v>
      </c>
      <c r="N20" s="5">
        <f t="shared" si="21"/>
        <v>66.290000000000006</v>
      </c>
      <c r="O20" s="5">
        <f t="shared" si="22"/>
        <v>6058.62</v>
      </c>
      <c r="P20" s="5">
        <f t="shared" si="23"/>
        <v>5939.82</v>
      </c>
      <c r="Q20" s="11">
        <f t="shared" si="24"/>
        <v>1147.57</v>
      </c>
      <c r="R20" s="5">
        <f t="shared" si="25"/>
        <v>101454.28</v>
      </c>
      <c r="S20" s="12">
        <f t="shared" si="27"/>
        <v>1540</v>
      </c>
      <c r="T20" s="5">
        <f t="shared" si="28"/>
        <v>102994.28</v>
      </c>
      <c r="U20" s="18">
        <v>14.96</v>
      </c>
      <c r="V20" s="14"/>
      <c r="W20" s="15"/>
    </row>
    <row r="21" spans="1:23" ht="23.25" customHeight="1">
      <c r="A21" s="36"/>
      <c r="B21" s="25" t="s">
        <v>55</v>
      </c>
      <c r="C21" s="16">
        <v>67457.22</v>
      </c>
      <c r="D21" s="17">
        <f>27.08*12</f>
        <v>324.95999999999998</v>
      </c>
      <c r="E21" s="5">
        <f t="shared" si="14"/>
        <v>5648.52</v>
      </c>
      <c r="F21" s="7">
        <f t="shared" si="15"/>
        <v>73430.700000000012</v>
      </c>
      <c r="G21" s="16">
        <f t="shared" si="26"/>
        <v>2141.75</v>
      </c>
      <c r="H21" s="18">
        <f t="shared" si="16"/>
        <v>75572.450000000012</v>
      </c>
      <c r="I21" s="19">
        <v>615.25</v>
      </c>
      <c r="J21" s="16">
        <f t="shared" si="17"/>
        <v>76187.700000000012</v>
      </c>
      <c r="K21" s="10">
        <f t="shared" si="18"/>
        <v>990.44</v>
      </c>
      <c r="L21" s="5">
        <f t="shared" si="19"/>
        <v>77178.140000000014</v>
      </c>
      <c r="M21" s="5">
        <f t="shared" si="20"/>
        <v>18368.400000000001</v>
      </c>
      <c r="N21" s="5">
        <f t="shared" si="21"/>
        <v>71.78</v>
      </c>
      <c r="O21" s="5">
        <f t="shared" si="22"/>
        <v>6560.14</v>
      </c>
      <c r="P21" s="5">
        <f t="shared" si="23"/>
        <v>6431.51</v>
      </c>
      <c r="Q21" s="11">
        <f t="shared" si="24"/>
        <v>1242.57</v>
      </c>
      <c r="R21" s="5">
        <f t="shared" si="25"/>
        <v>109852.54000000001</v>
      </c>
      <c r="S21" s="12">
        <f t="shared" si="27"/>
        <v>1540</v>
      </c>
      <c r="T21" s="5">
        <f t="shared" si="28"/>
        <v>111392.54000000001</v>
      </c>
      <c r="U21" s="18">
        <v>16.25</v>
      </c>
      <c r="V21" s="14"/>
      <c r="W21" s="15"/>
    </row>
    <row r="22" spans="1:23" ht="23.25" customHeight="1">
      <c r="A22" s="36"/>
      <c r="B22" s="25" t="s">
        <v>56</v>
      </c>
      <c r="C22" s="16">
        <v>77257.48</v>
      </c>
      <c r="D22" s="17">
        <f>31.02*12</f>
        <v>372.24</v>
      </c>
      <c r="E22" s="5">
        <f t="shared" si="14"/>
        <v>6469.14</v>
      </c>
      <c r="F22" s="7">
        <f t="shared" si="15"/>
        <v>84098.86</v>
      </c>
      <c r="G22" s="16">
        <f t="shared" si="26"/>
        <v>2141.75</v>
      </c>
      <c r="H22" s="18">
        <f t="shared" si="16"/>
        <v>86240.61</v>
      </c>
      <c r="I22" s="19">
        <v>615.25</v>
      </c>
      <c r="J22" s="16">
        <f t="shared" si="17"/>
        <v>86855.86</v>
      </c>
      <c r="K22" s="10">
        <f t="shared" si="18"/>
        <v>1129.1300000000001</v>
      </c>
      <c r="L22" s="5">
        <f t="shared" si="19"/>
        <v>87984.99</v>
      </c>
      <c r="M22" s="5">
        <f t="shared" si="20"/>
        <v>20940.43</v>
      </c>
      <c r="N22" s="5">
        <f t="shared" si="21"/>
        <v>81.83</v>
      </c>
      <c r="O22" s="5">
        <f t="shared" si="22"/>
        <v>7478.72</v>
      </c>
      <c r="P22" s="5">
        <f t="shared" si="23"/>
        <v>7332.08</v>
      </c>
      <c r="Q22" s="11">
        <f t="shared" si="24"/>
        <v>1416.56</v>
      </c>
      <c r="R22" s="5">
        <f t="shared" si="25"/>
        <v>125234.61000000002</v>
      </c>
      <c r="S22" s="12">
        <f t="shared" si="27"/>
        <v>1540</v>
      </c>
      <c r="T22" s="5">
        <f t="shared" si="28"/>
        <v>126774.61000000002</v>
      </c>
      <c r="U22" s="18">
        <v>18.61</v>
      </c>
      <c r="V22" s="14"/>
      <c r="W22" s="15"/>
    </row>
    <row r="23" spans="1:23" ht="23.25" customHeight="1">
      <c r="A23" s="36"/>
      <c r="B23" s="25" t="s">
        <v>57</v>
      </c>
      <c r="C23" s="16">
        <v>84659.75</v>
      </c>
      <c r="D23" s="17">
        <f>33.98*12</f>
        <v>407.76</v>
      </c>
      <c r="E23" s="5">
        <f t="shared" si="14"/>
        <v>7088.96</v>
      </c>
      <c r="F23" s="7">
        <f t="shared" si="15"/>
        <v>92156.47</v>
      </c>
      <c r="G23" s="16">
        <f t="shared" si="26"/>
        <v>2141.75</v>
      </c>
      <c r="H23" s="18">
        <f t="shared" si="16"/>
        <v>94298.22</v>
      </c>
      <c r="I23" s="19">
        <v>615.25</v>
      </c>
      <c r="J23" s="16">
        <f t="shared" si="17"/>
        <v>94913.47</v>
      </c>
      <c r="K23" s="10">
        <f t="shared" si="18"/>
        <v>1233.8800000000001</v>
      </c>
      <c r="L23" s="5">
        <f t="shared" si="19"/>
        <v>96147.35</v>
      </c>
      <c r="M23" s="5">
        <f t="shared" si="20"/>
        <v>22883.07</v>
      </c>
      <c r="N23" s="5">
        <f t="shared" si="21"/>
        <v>89.42</v>
      </c>
      <c r="O23" s="5">
        <f t="shared" si="22"/>
        <v>8172.52</v>
      </c>
      <c r="P23" s="5">
        <f t="shared" si="23"/>
        <v>8012.28</v>
      </c>
      <c r="Q23" s="11">
        <f t="shared" si="24"/>
        <v>1547.97</v>
      </c>
      <c r="R23" s="5">
        <f t="shared" si="25"/>
        <v>136852.61000000002</v>
      </c>
      <c r="S23" s="12">
        <f t="shared" si="27"/>
        <v>1540</v>
      </c>
      <c r="T23" s="5">
        <f t="shared" si="28"/>
        <v>138392.61000000002</v>
      </c>
      <c r="U23" s="18">
        <v>20.39</v>
      </c>
      <c r="V23" s="14"/>
      <c r="W23" s="15"/>
    </row>
    <row r="24" spans="1:23" ht="23.25" customHeight="1">
      <c r="A24" s="36"/>
      <c r="B24" s="25" t="s">
        <v>58</v>
      </c>
      <c r="C24" s="16">
        <v>94247.82</v>
      </c>
      <c r="D24" s="17">
        <f>37.83*12</f>
        <v>453.96</v>
      </c>
      <c r="E24" s="5">
        <f t="shared" si="14"/>
        <v>7891.82</v>
      </c>
      <c r="F24" s="7">
        <f t="shared" si="15"/>
        <v>102593.60000000001</v>
      </c>
      <c r="G24" s="16">
        <f t="shared" si="26"/>
        <v>2141.75</v>
      </c>
      <c r="H24" s="18">
        <f t="shared" si="16"/>
        <v>104735.35</v>
      </c>
      <c r="I24" s="19">
        <v>615.25</v>
      </c>
      <c r="J24" s="16">
        <f t="shared" si="17"/>
        <v>105350.6</v>
      </c>
      <c r="K24" s="10">
        <f t="shared" si="18"/>
        <v>1369.56</v>
      </c>
      <c r="L24" s="5">
        <f t="shared" si="19"/>
        <v>106720.16</v>
      </c>
      <c r="M24" s="5">
        <f t="shared" si="20"/>
        <v>25399.4</v>
      </c>
      <c r="N24" s="5">
        <f t="shared" si="21"/>
        <v>99.25</v>
      </c>
      <c r="O24" s="5">
        <f t="shared" si="22"/>
        <v>9071.2099999999991</v>
      </c>
      <c r="P24" s="5">
        <f t="shared" si="23"/>
        <v>8893.35</v>
      </c>
      <c r="Q24" s="11">
        <f t="shared" si="24"/>
        <v>1718.19</v>
      </c>
      <c r="R24" s="5">
        <f t="shared" si="25"/>
        <v>151901.56</v>
      </c>
      <c r="S24" s="12">
        <f t="shared" si="27"/>
        <v>1540</v>
      </c>
      <c r="T24" s="5">
        <f t="shared" si="28"/>
        <v>153441.56</v>
      </c>
      <c r="U24" s="18">
        <v>22.7</v>
      </c>
      <c r="V24" s="14"/>
      <c r="W24" s="15"/>
    </row>
    <row r="25" spans="1:23" ht="23.25" customHeight="1">
      <c r="A25" s="36" t="s">
        <v>59</v>
      </c>
      <c r="B25" s="24" t="s">
        <v>52</v>
      </c>
      <c r="C25" s="16">
        <v>39943.17</v>
      </c>
      <c r="D25" s="17">
        <f>16.04*12</f>
        <v>192.48</v>
      </c>
      <c r="E25" s="5">
        <f t="shared" si="14"/>
        <v>3344.64</v>
      </c>
      <c r="F25" s="7">
        <f t="shared" si="15"/>
        <v>43480.29</v>
      </c>
      <c r="G25" s="16">
        <f>1694.68+(6.6*13)</f>
        <v>1780.48</v>
      </c>
      <c r="H25" s="18">
        <f t="shared" si="16"/>
        <v>45260.770000000004</v>
      </c>
      <c r="I25" s="19">
        <v>615.25</v>
      </c>
      <c r="J25" s="16">
        <f t="shared" si="17"/>
        <v>45876.020000000004</v>
      </c>
      <c r="K25" s="10">
        <f t="shared" si="18"/>
        <v>596.39</v>
      </c>
      <c r="L25" s="5">
        <f t="shared" si="19"/>
        <v>46472.41</v>
      </c>
      <c r="M25" s="5">
        <f t="shared" si="20"/>
        <v>11060.43</v>
      </c>
      <c r="N25" s="5">
        <f t="shared" si="21"/>
        <v>43.22</v>
      </c>
      <c r="O25" s="5">
        <f t="shared" si="22"/>
        <v>3950.15</v>
      </c>
      <c r="P25" s="5">
        <f t="shared" si="23"/>
        <v>3872.7</v>
      </c>
      <c r="Q25" s="11">
        <f t="shared" si="24"/>
        <v>748.21</v>
      </c>
      <c r="R25" s="5">
        <f t="shared" si="25"/>
        <v>66147.12000000001</v>
      </c>
      <c r="S25" s="12">
        <f t="shared" si="27"/>
        <v>1540</v>
      </c>
      <c r="T25" s="5">
        <f t="shared" si="28"/>
        <v>67687.12000000001</v>
      </c>
      <c r="U25" s="18">
        <v>9.6199999999999992</v>
      </c>
      <c r="V25" s="14"/>
      <c r="W25" s="15"/>
    </row>
    <row r="26" spans="1:23" ht="23.25" customHeight="1">
      <c r="A26" s="36"/>
      <c r="B26" s="25" t="s">
        <v>53</v>
      </c>
      <c r="C26" s="16">
        <v>43632.19</v>
      </c>
      <c r="D26" s="17">
        <f>17.52*12</f>
        <v>210.24</v>
      </c>
      <c r="E26" s="5">
        <f t="shared" si="14"/>
        <v>3653.54</v>
      </c>
      <c r="F26" s="7">
        <f t="shared" si="15"/>
        <v>47495.97</v>
      </c>
      <c r="G26" s="16">
        <f t="shared" ref="G26:G31" si="29">1694.68+(6.6*13)</f>
        <v>1780.48</v>
      </c>
      <c r="H26" s="18">
        <f t="shared" si="16"/>
        <v>49276.450000000004</v>
      </c>
      <c r="I26" s="19">
        <v>615.25</v>
      </c>
      <c r="J26" s="16">
        <f t="shared" si="17"/>
        <v>49891.700000000004</v>
      </c>
      <c r="K26" s="10">
        <f t="shared" si="18"/>
        <v>648.59</v>
      </c>
      <c r="L26" s="5">
        <f t="shared" si="19"/>
        <v>50540.29</v>
      </c>
      <c r="M26" s="5">
        <f t="shared" si="20"/>
        <v>12028.59</v>
      </c>
      <c r="N26" s="5">
        <f t="shared" si="21"/>
        <v>47</v>
      </c>
      <c r="O26" s="5">
        <f t="shared" si="22"/>
        <v>4295.92</v>
      </c>
      <c r="P26" s="5">
        <f t="shared" si="23"/>
        <v>4211.6899999999996</v>
      </c>
      <c r="Q26" s="11">
        <f t="shared" si="24"/>
        <v>813.7</v>
      </c>
      <c r="R26" s="5">
        <f t="shared" si="25"/>
        <v>71937.19</v>
      </c>
      <c r="S26" s="12">
        <f t="shared" si="27"/>
        <v>1540</v>
      </c>
      <c r="T26" s="5">
        <f t="shared" si="28"/>
        <v>73477.19</v>
      </c>
      <c r="U26" s="18">
        <v>10.51</v>
      </c>
      <c r="V26" s="14"/>
      <c r="W26" s="15"/>
    </row>
    <row r="27" spans="1:23" ht="23.25" customHeight="1">
      <c r="A27" s="36"/>
      <c r="B27" s="25" t="s">
        <v>54</v>
      </c>
      <c r="C27" s="16">
        <v>47460.14</v>
      </c>
      <c r="D27" s="17">
        <f>19.06*12</f>
        <v>228.71999999999997</v>
      </c>
      <c r="E27" s="5">
        <f t="shared" si="14"/>
        <v>3974.07</v>
      </c>
      <c r="F27" s="7">
        <f t="shared" si="15"/>
        <v>51662.93</v>
      </c>
      <c r="G27" s="16">
        <f t="shared" si="29"/>
        <v>1780.48</v>
      </c>
      <c r="H27" s="18">
        <f t="shared" si="16"/>
        <v>53443.41</v>
      </c>
      <c r="I27" s="19">
        <v>615.25</v>
      </c>
      <c r="J27" s="16">
        <f t="shared" si="17"/>
        <v>54058.66</v>
      </c>
      <c r="K27" s="10">
        <f t="shared" si="18"/>
        <v>702.76</v>
      </c>
      <c r="L27" s="5">
        <f t="shared" si="19"/>
        <v>54761.420000000006</v>
      </c>
      <c r="M27" s="5">
        <f t="shared" si="20"/>
        <v>13033.22</v>
      </c>
      <c r="N27" s="5">
        <f t="shared" si="21"/>
        <v>50.93</v>
      </c>
      <c r="O27" s="5">
        <f t="shared" si="22"/>
        <v>4654.72</v>
      </c>
      <c r="P27" s="5">
        <f t="shared" si="23"/>
        <v>4563.45</v>
      </c>
      <c r="Q27" s="11">
        <f t="shared" si="24"/>
        <v>881.66</v>
      </c>
      <c r="R27" s="5">
        <f t="shared" si="25"/>
        <v>77945.399999999994</v>
      </c>
      <c r="S27" s="12">
        <f t="shared" si="27"/>
        <v>1540</v>
      </c>
      <c r="T27" s="5">
        <f t="shared" si="28"/>
        <v>79485.399999999994</v>
      </c>
      <c r="U27" s="18">
        <v>11.43</v>
      </c>
      <c r="V27" s="14"/>
      <c r="W27" s="15"/>
    </row>
    <row r="28" spans="1:23" ht="23.25" customHeight="1">
      <c r="A28" s="36"/>
      <c r="B28" s="25" t="s">
        <v>55</v>
      </c>
      <c r="C28" s="16">
        <v>51294.05</v>
      </c>
      <c r="D28" s="17">
        <f>20.59*12</f>
        <v>247.07999999999998</v>
      </c>
      <c r="E28" s="5">
        <f t="shared" si="14"/>
        <v>4295.09</v>
      </c>
      <c r="F28" s="7">
        <f t="shared" si="15"/>
        <v>55836.22</v>
      </c>
      <c r="G28" s="16">
        <f t="shared" si="29"/>
        <v>1780.48</v>
      </c>
      <c r="H28" s="18">
        <f t="shared" si="16"/>
        <v>57616.700000000004</v>
      </c>
      <c r="I28" s="19">
        <v>615.25</v>
      </c>
      <c r="J28" s="16">
        <f t="shared" si="17"/>
        <v>58231.950000000004</v>
      </c>
      <c r="K28" s="10">
        <f t="shared" si="18"/>
        <v>757.02</v>
      </c>
      <c r="L28" s="5">
        <f t="shared" si="19"/>
        <v>58988.97</v>
      </c>
      <c r="M28" s="5">
        <f t="shared" si="20"/>
        <v>14039.37</v>
      </c>
      <c r="N28" s="5">
        <f t="shared" si="21"/>
        <v>54.86</v>
      </c>
      <c r="O28" s="5">
        <f t="shared" si="22"/>
        <v>5014.0600000000004</v>
      </c>
      <c r="P28" s="5">
        <f t="shared" si="23"/>
        <v>4915.75</v>
      </c>
      <c r="Q28" s="11">
        <f t="shared" si="24"/>
        <v>949.72</v>
      </c>
      <c r="R28" s="5">
        <f t="shared" si="25"/>
        <v>83962.73</v>
      </c>
      <c r="S28" s="12">
        <f t="shared" si="27"/>
        <v>1540</v>
      </c>
      <c r="T28" s="5">
        <f t="shared" si="28"/>
        <v>85502.73</v>
      </c>
      <c r="U28" s="18">
        <v>12.36</v>
      </c>
      <c r="V28" s="14"/>
      <c r="W28" s="15"/>
    </row>
    <row r="29" spans="1:23" ht="23.25" customHeight="1">
      <c r="A29" s="36"/>
      <c r="B29" s="25" t="s">
        <v>56</v>
      </c>
      <c r="C29" s="16">
        <v>57753.96</v>
      </c>
      <c r="D29" s="17">
        <f>23.18*12</f>
        <v>278.15999999999997</v>
      </c>
      <c r="E29" s="5">
        <f t="shared" si="14"/>
        <v>4836.01</v>
      </c>
      <c r="F29" s="7">
        <f t="shared" si="15"/>
        <v>62868.130000000005</v>
      </c>
      <c r="G29" s="16">
        <f t="shared" si="29"/>
        <v>1780.48</v>
      </c>
      <c r="H29" s="18">
        <f t="shared" si="16"/>
        <v>64648.610000000008</v>
      </c>
      <c r="I29" s="19">
        <v>615.25</v>
      </c>
      <c r="J29" s="16">
        <f t="shared" si="17"/>
        <v>65263.860000000008</v>
      </c>
      <c r="K29" s="10">
        <f t="shared" si="18"/>
        <v>848.43</v>
      </c>
      <c r="L29" s="5">
        <f t="shared" si="19"/>
        <v>66112.290000000008</v>
      </c>
      <c r="M29" s="5">
        <f t="shared" si="20"/>
        <v>15734.73</v>
      </c>
      <c r="N29" s="5">
        <f t="shared" si="21"/>
        <v>61.48</v>
      </c>
      <c r="O29" s="5">
        <f t="shared" si="22"/>
        <v>5619.54</v>
      </c>
      <c r="P29" s="5">
        <f t="shared" si="23"/>
        <v>5509.36</v>
      </c>
      <c r="Q29" s="11">
        <f t="shared" si="24"/>
        <v>1064.4100000000001</v>
      </c>
      <c r="R29" s="5">
        <f t="shared" si="25"/>
        <v>94101.81</v>
      </c>
      <c r="S29" s="12">
        <f t="shared" si="27"/>
        <v>1540</v>
      </c>
      <c r="T29" s="5">
        <f t="shared" si="28"/>
        <v>95641.81</v>
      </c>
      <c r="U29" s="18">
        <v>13.91</v>
      </c>
      <c r="V29" s="14"/>
      <c r="W29" s="15"/>
    </row>
    <row r="30" spans="1:23" ht="23.25" customHeight="1">
      <c r="A30" s="36"/>
      <c r="B30" s="25" t="s">
        <v>57</v>
      </c>
      <c r="C30" s="16">
        <v>63084.57</v>
      </c>
      <c r="D30" s="17">
        <f>25.33*12</f>
        <v>303.95999999999998</v>
      </c>
      <c r="E30" s="5">
        <f t="shared" si="14"/>
        <v>5282.38</v>
      </c>
      <c r="F30" s="7">
        <f t="shared" si="15"/>
        <v>68670.91</v>
      </c>
      <c r="G30" s="16">
        <f t="shared" si="29"/>
        <v>1780.48</v>
      </c>
      <c r="H30" s="18">
        <f t="shared" si="16"/>
        <v>70451.39</v>
      </c>
      <c r="I30" s="19">
        <v>615.25</v>
      </c>
      <c r="J30" s="16">
        <f t="shared" si="17"/>
        <v>71066.64</v>
      </c>
      <c r="K30" s="10">
        <f t="shared" si="18"/>
        <v>923.87</v>
      </c>
      <c r="L30" s="5">
        <f t="shared" si="19"/>
        <v>71990.509999999995</v>
      </c>
      <c r="M30" s="5">
        <f t="shared" si="20"/>
        <v>17133.740000000002</v>
      </c>
      <c r="N30" s="5">
        <f t="shared" si="21"/>
        <v>66.95</v>
      </c>
      <c r="O30" s="5">
        <f t="shared" si="22"/>
        <v>6119.19</v>
      </c>
      <c r="P30" s="5">
        <f t="shared" si="23"/>
        <v>5999.21</v>
      </c>
      <c r="Q30" s="11">
        <f t="shared" si="24"/>
        <v>1159.05</v>
      </c>
      <c r="R30" s="5">
        <f t="shared" si="25"/>
        <v>102468.65000000001</v>
      </c>
      <c r="S30" s="12">
        <f t="shared" si="27"/>
        <v>1540</v>
      </c>
      <c r="T30" s="5">
        <f t="shared" si="28"/>
        <v>104008.65000000001</v>
      </c>
      <c r="U30" s="18">
        <v>15.2</v>
      </c>
      <c r="V30" s="14"/>
      <c r="W30" s="15"/>
    </row>
    <row r="31" spans="1:23" ht="23.25" customHeight="1">
      <c r="A31" s="36"/>
      <c r="B31" s="25" t="s">
        <v>58</v>
      </c>
      <c r="C31" s="16">
        <v>69916.13</v>
      </c>
      <c r="D31" s="17">
        <f>28.07*12</f>
        <v>336.84000000000003</v>
      </c>
      <c r="E31" s="5">
        <f t="shared" si="14"/>
        <v>5854.41</v>
      </c>
      <c r="F31" s="7">
        <f t="shared" si="15"/>
        <v>76107.38</v>
      </c>
      <c r="G31" s="16">
        <f t="shared" si="29"/>
        <v>1780.48</v>
      </c>
      <c r="H31" s="18">
        <f t="shared" si="16"/>
        <v>77887.86</v>
      </c>
      <c r="I31" s="19">
        <v>615.25</v>
      </c>
      <c r="J31" s="16">
        <f t="shared" si="17"/>
        <v>78503.11</v>
      </c>
      <c r="K31" s="10">
        <f t="shared" si="18"/>
        <v>1020.54</v>
      </c>
      <c r="L31" s="5">
        <f t="shared" si="19"/>
        <v>79523.649999999994</v>
      </c>
      <c r="M31" s="5">
        <f t="shared" si="20"/>
        <v>18926.63</v>
      </c>
      <c r="N31" s="5">
        <f t="shared" si="21"/>
        <v>73.959999999999994</v>
      </c>
      <c r="O31" s="5">
        <f t="shared" si="22"/>
        <v>6759.51</v>
      </c>
      <c r="P31" s="5">
        <f t="shared" si="23"/>
        <v>6626.97</v>
      </c>
      <c r="Q31" s="11">
        <f t="shared" si="24"/>
        <v>1280.33</v>
      </c>
      <c r="R31" s="5">
        <f t="shared" si="25"/>
        <v>113191.05</v>
      </c>
      <c r="S31" s="12">
        <f t="shared" si="27"/>
        <v>1540</v>
      </c>
      <c r="T31" s="5">
        <f t="shared" si="28"/>
        <v>114731.05</v>
      </c>
      <c r="U31" s="18">
        <v>16.84</v>
      </c>
      <c r="V31" s="14"/>
      <c r="W31" s="15"/>
    </row>
    <row r="32" spans="1:23" ht="23.25" customHeight="1">
      <c r="A32" s="36" t="s">
        <v>60</v>
      </c>
      <c r="B32" s="24" t="s">
        <v>52</v>
      </c>
      <c r="C32" s="16">
        <v>31539.57</v>
      </c>
      <c r="D32" s="17">
        <f>12.66*12</f>
        <v>151.92000000000002</v>
      </c>
      <c r="E32" s="5">
        <f t="shared" si="14"/>
        <v>2640.96</v>
      </c>
      <c r="F32" s="7">
        <f t="shared" si="15"/>
        <v>34332.449999999997</v>
      </c>
      <c r="G32" s="16">
        <f>1456.78+(5.6*13)</f>
        <v>1529.58</v>
      </c>
      <c r="H32" s="18">
        <f t="shared" si="16"/>
        <v>35862.03</v>
      </c>
      <c r="I32" s="19">
        <v>615.25</v>
      </c>
      <c r="J32" s="16">
        <f t="shared" si="17"/>
        <v>36477.279999999999</v>
      </c>
      <c r="K32" s="10">
        <f t="shared" si="18"/>
        <v>474.2</v>
      </c>
      <c r="L32" s="5">
        <f t="shared" si="19"/>
        <v>36951.479999999996</v>
      </c>
      <c r="M32" s="5">
        <f t="shared" si="20"/>
        <v>8794.4500000000007</v>
      </c>
      <c r="N32" s="5">
        <f t="shared" si="21"/>
        <v>34.36</v>
      </c>
      <c r="O32" s="5">
        <f t="shared" si="22"/>
        <v>3140.88</v>
      </c>
      <c r="P32" s="5">
        <f t="shared" si="23"/>
        <v>3079.29</v>
      </c>
      <c r="Q32" s="11">
        <f t="shared" si="24"/>
        <v>594.91999999999996</v>
      </c>
      <c r="R32" s="5">
        <f t="shared" si="25"/>
        <v>52595.37999999999</v>
      </c>
      <c r="S32" s="12">
        <f t="shared" si="27"/>
        <v>1540</v>
      </c>
      <c r="T32" s="5">
        <f t="shared" si="28"/>
        <v>54135.37999999999</v>
      </c>
      <c r="U32" s="18">
        <v>7.6</v>
      </c>
      <c r="V32" s="14"/>
      <c r="W32" s="15"/>
    </row>
    <row r="33" spans="1:23" ht="23.25" customHeight="1">
      <c r="A33" s="36"/>
      <c r="B33" s="25" t="s">
        <v>53</v>
      </c>
      <c r="C33" s="16">
        <v>34037.379999999997</v>
      </c>
      <c r="D33" s="17">
        <f>13.67*12</f>
        <v>164.04</v>
      </c>
      <c r="E33" s="5">
        <f t="shared" si="14"/>
        <v>2850.12</v>
      </c>
      <c r="F33" s="7">
        <f t="shared" si="15"/>
        <v>37051.54</v>
      </c>
      <c r="G33" s="16">
        <f t="shared" ref="G33:G38" si="30">1456.78+(5.6*13)</f>
        <v>1529.58</v>
      </c>
      <c r="H33" s="18">
        <f t="shared" si="16"/>
        <v>38581.120000000003</v>
      </c>
      <c r="I33" s="19">
        <v>615.25</v>
      </c>
      <c r="J33" s="16">
        <f t="shared" si="17"/>
        <v>39196.370000000003</v>
      </c>
      <c r="K33" s="10">
        <f t="shared" si="18"/>
        <v>509.55</v>
      </c>
      <c r="L33" s="5">
        <f t="shared" si="19"/>
        <v>39705.920000000006</v>
      </c>
      <c r="M33" s="5">
        <f t="shared" si="20"/>
        <v>9450.01</v>
      </c>
      <c r="N33" s="5">
        <f t="shared" si="21"/>
        <v>36.93</v>
      </c>
      <c r="O33" s="5">
        <f t="shared" si="22"/>
        <v>3375</v>
      </c>
      <c r="P33" s="5">
        <f t="shared" si="23"/>
        <v>3308.83</v>
      </c>
      <c r="Q33" s="11">
        <f t="shared" si="24"/>
        <v>639.27</v>
      </c>
      <c r="R33" s="5">
        <f t="shared" si="25"/>
        <v>56515.960000000006</v>
      </c>
      <c r="S33" s="12">
        <f t="shared" si="27"/>
        <v>1540</v>
      </c>
      <c r="T33" s="5">
        <f t="shared" si="28"/>
        <v>58055.960000000006</v>
      </c>
      <c r="U33" s="18">
        <v>8.1999999999999993</v>
      </c>
      <c r="V33" s="14"/>
      <c r="W33" s="15"/>
    </row>
    <row r="34" spans="1:23" ht="23.25" customHeight="1">
      <c r="A34" s="36"/>
      <c r="B34" s="25" t="s">
        <v>54</v>
      </c>
      <c r="C34" s="16">
        <v>36622.730000000003</v>
      </c>
      <c r="D34" s="17">
        <f>14.7*12</f>
        <v>176.39999999999998</v>
      </c>
      <c r="E34" s="5">
        <f t="shared" si="14"/>
        <v>3066.59</v>
      </c>
      <c r="F34" s="7">
        <f t="shared" si="15"/>
        <v>39865.72</v>
      </c>
      <c r="G34" s="16">
        <f t="shared" si="30"/>
        <v>1529.58</v>
      </c>
      <c r="H34" s="18">
        <f t="shared" si="16"/>
        <v>41395.300000000003</v>
      </c>
      <c r="I34" s="19">
        <v>615.25</v>
      </c>
      <c r="J34" s="16">
        <f t="shared" si="17"/>
        <v>42010.55</v>
      </c>
      <c r="K34" s="10">
        <f t="shared" si="18"/>
        <v>546.14</v>
      </c>
      <c r="L34" s="5">
        <f t="shared" si="19"/>
        <v>42556.69</v>
      </c>
      <c r="M34" s="5">
        <f t="shared" si="20"/>
        <v>10128.49</v>
      </c>
      <c r="N34" s="5">
        <f t="shared" si="21"/>
        <v>39.58</v>
      </c>
      <c r="O34" s="5">
        <f t="shared" si="22"/>
        <v>3617.32</v>
      </c>
      <c r="P34" s="5">
        <f t="shared" si="23"/>
        <v>3546.39</v>
      </c>
      <c r="Q34" s="11">
        <f t="shared" si="24"/>
        <v>685.16</v>
      </c>
      <c r="R34" s="5">
        <f t="shared" si="25"/>
        <v>60573.630000000005</v>
      </c>
      <c r="S34" s="12">
        <f t="shared" si="27"/>
        <v>1540</v>
      </c>
      <c r="T34" s="5">
        <f t="shared" si="28"/>
        <v>62113.630000000005</v>
      </c>
      <c r="U34" s="18">
        <v>8.82</v>
      </c>
      <c r="V34" s="14"/>
      <c r="W34" s="15"/>
    </row>
    <row r="35" spans="1:23" ht="23.25" customHeight="1">
      <c r="A35" s="36"/>
      <c r="B35" s="25" t="s">
        <v>55</v>
      </c>
      <c r="C35" s="16">
        <v>39286.49</v>
      </c>
      <c r="D35" s="17">
        <f>15.77*12</f>
        <v>189.24</v>
      </c>
      <c r="E35" s="5">
        <f t="shared" si="14"/>
        <v>3289.64</v>
      </c>
      <c r="F35" s="7">
        <f t="shared" si="15"/>
        <v>42765.369999999995</v>
      </c>
      <c r="G35" s="16">
        <f t="shared" si="30"/>
        <v>1529.58</v>
      </c>
      <c r="H35" s="18">
        <f t="shared" si="16"/>
        <v>44294.95</v>
      </c>
      <c r="I35" s="19">
        <v>615.25</v>
      </c>
      <c r="J35" s="16">
        <f t="shared" si="17"/>
        <v>44910.2</v>
      </c>
      <c r="K35" s="10">
        <f t="shared" si="18"/>
        <v>583.83000000000004</v>
      </c>
      <c r="L35" s="5">
        <f t="shared" si="19"/>
        <v>45494.03</v>
      </c>
      <c r="M35" s="5">
        <f t="shared" si="20"/>
        <v>10827.58</v>
      </c>
      <c r="N35" s="5">
        <f t="shared" si="21"/>
        <v>42.31</v>
      </c>
      <c r="O35" s="5">
        <f t="shared" si="22"/>
        <v>3866.99</v>
      </c>
      <c r="P35" s="5">
        <f t="shared" si="23"/>
        <v>3791.17</v>
      </c>
      <c r="Q35" s="11">
        <f t="shared" si="24"/>
        <v>732.45</v>
      </c>
      <c r="R35" s="5">
        <f t="shared" si="25"/>
        <v>64754.529999999992</v>
      </c>
      <c r="S35" s="12">
        <f t="shared" si="27"/>
        <v>1540</v>
      </c>
      <c r="T35" s="5">
        <f t="shared" si="28"/>
        <v>66294.53</v>
      </c>
      <c r="U35" s="18">
        <v>9.4600000000000009</v>
      </c>
      <c r="V35" s="14"/>
      <c r="W35" s="15"/>
    </row>
    <row r="36" spans="1:23" ht="23.25" customHeight="1">
      <c r="A36" s="36"/>
      <c r="B36" s="25" t="s">
        <v>56</v>
      </c>
      <c r="C36" s="16">
        <v>44025.65</v>
      </c>
      <c r="D36" s="17">
        <f>17.67*12</f>
        <v>212.04000000000002</v>
      </c>
      <c r="E36" s="5">
        <f t="shared" si="14"/>
        <v>3686.47</v>
      </c>
      <c r="F36" s="7">
        <f t="shared" si="15"/>
        <v>47924.160000000003</v>
      </c>
      <c r="G36" s="16">
        <f t="shared" si="30"/>
        <v>1529.58</v>
      </c>
      <c r="H36" s="18">
        <f t="shared" si="16"/>
        <v>49453.740000000005</v>
      </c>
      <c r="I36" s="19">
        <v>615.25</v>
      </c>
      <c r="J36" s="16">
        <f t="shared" si="17"/>
        <v>50068.990000000005</v>
      </c>
      <c r="K36" s="10">
        <f t="shared" si="18"/>
        <v>650.9</v>
      </c>
      <c r="L36" s="5">
        <f t="shared" si="19"/>
        <v>50719.890000000007</v>
      </c>
      <c r="M36" s="5">
        <f t="shared" si="20"/>
        <v>12071.33</v>
      </c>
      <c r="N36" s="5">
        <f t="shared" si="21"/>
        <v>47.17</v>
      </c>
      <c r="O36" s="5">
        <f t="shared" si="22"/>
        <v>4311.1899999999996</v>
      </c>
      <c r="P36" s="5">
        <f t="shared" si="23"/>
        <v>4226.66</v>
      </c>
      <c r="Q36" s="11">
        <f t="shared" si="24"/>
        <v>816.59</v>
      </c>
      <c r="R36" s="5">
        <f t="shared" si="25"/>
        <v>72192.83</v>
      </c>
      <c r="S36" s="12">
        <f t="shared" si="27"/>
        <v>1540</v>
      </c>
      <c r="T36" s="5">
        <f t="shared" si="28"/>
        <v>73732.83</v>
      </c>
      <c r="U36" s="18">
        <v>10.6</v>
      </c>
      <c r="V36" s="14"/>
      <c r="W36" s="15"/>
    </row>
    <row r="37" spans="1:23" ht="23.25" customHeight="1">
      <c r="A37" s="36"/>
      <c r="B37" s="25" t="s">
        <v>57</v>
      </c>
      <c r="C37" s="16">
        <v>47829.31</v>
      </c>
      <c r="D37" s="17">
        <f>19.2*12</f>
        <v>230.39999999999998</v>
      </c>
      <c r="E37" s="5">
        <f t="shared" si="14"/>
        <v>4004.98</v>
      </c>
      <c r="F37" s="7">
        <f t="shared" si="15"/>
        <v>52064.69</v>
      </c>
      <c r="G37" s="16">
        <f t="shared" si="30"/>
        <v>1529.58</v>
      </c>
      <c r="H37" s="18">
        <f t="shared" si="16"/>
        <v>53594.270000000004</v>
      </c>
      <c r="I37" s="19">
        <v>615.25</v>
      </c>
      <c r="J37" s="16">
        <f t="shared" si="17"/>
        <v>54209.520000000004</v>
      </c>
      <c r="K37" s="10">
        <f t="shared" si="18"/>
        <v>704.72</v>
      </c>
      <c r="L37" s="5">
        <f t="shared" si="19"/>
        <v>54914.240000000005</v>
      </c>
      <c r="M37" s="5">
        <f t="shared" si="20"/>
        <v>13069.59</v>
      </c>
      <c r="N37" s="5">
        <f t="shared" si="21"/>
        <v>51.07</v>
      </c>
      <c r="O37" s="5">
        <f t="shared" si="22"/>
        <v>4667.71</v>
      </c>
      <c r="P37" s="5">
        <f t="shared" si="23"/>
        <v>4576.1899999999996</v>
      </c>
      <c r="Q37" s="11">
        <f t="shared" si="24"/>
        <v>884.12</v>
      </c>
      <c r="R37" s="5">
        <f t="shared" si="25"/>
        <v>78162.920000000013</v>
      </c>
      <c r="S37" s="12">
        <f t="shared" si="27"/>
        <v>1540</v>
      </c>
      <c r="T37" s="5">
        <f t="shared" si="28"/>
        <v>79702.920000000013</v>
      </c>
      <c r="U37" s="18">
        <v>11.52</v>
      </c>
      <c r="V37" s="14"/>
      <c r="W37" s="15"/>
    </row>
    <row r="38" spans="1:23" ht="23.25" customHeight="1">
      <c r="A38" s="36"/>
      <c r="B38" s="25" t="s">
        <v>58</v>
      </c>
      <c r="C38" s="16">
        <v>52698.35</v>
      </c>
      <c r="D38" s="17">
        <f>21.16*12</f>
        <v>253.92000000000002</v>
      </c>
      <c r="E38" s="5">
        <f t="shared" si="14"/>
        <v>4412.6899999999996</v>
      </c>
      <c r="F38" s="7">
        <f t="shared" si="15"/>
        <v>57364.959999999999</v>
      </c>
      <c r="G38" s="16">
        <f t="shared" si="30"/>
        <v>1529.58</v>
      </c>
      <c r="H38" s="18">
        <f t="shared" si="16"/>
        <v>58894.54</v>
      </c>
      <c r="I38" s="19">
        <v>615.25</v>
      </c>
      <c r="J38" s="16">
        <f t="shared" si="17"/>
        <v>59509.79</v>
      </c>
      <c r="K38" s="10">
        <f t="shared" si="18"/>
        <v>773.63</v>
      </c>
      <c r="L38" s="5">
        <f t="shared" si="19"/>
        <v>60283.42</v>
      </c>
      <c r="M38" s="5">
        <f t="shared" si="20"/>
        <v>14347.45</v>
      </c>
      <c r="N38" s="5">
        <f t="shared" si="21"/>
        <v>56.06</v>
      </c>
      <c r="O38" s="5">
        <f t="shared" si="22"/>
        <v>5124.09</v>
      </c>
      <c r="P38" s="5">
        <f t="shared" si="23"/>
        <v>5023.62</v>
      </c>
      <c r="Q38" s="11">
        <f t="shared" si="24"/>
        <v>970.56</v>
      </c>
      <c r="R38" s="5">
        <f t="shared" si="25"/>
        <v>85805.199999999983</v>
      </c>
      <c r="S38" s="12">
        <f t="shared" si="27"/>
        <v>1540</v>
      </c>
      <c r="T38" s="5">
        <f t="shared" si="28"/>
        <v>87345.199999999983</v>
      </c>
      <c r="U38" s="18">
        <v>12.69</v>
      </c>
      <c r="V38" s="14"/>
      <c r="W38" s="15"/>
    </row>
    <row r="39" spans="1:23" ht="18.75" customHeight="1"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P39" s="15"/>
      <c r="Q39" s="15"/>
      <c r="R39" s="15"/>
      <c r="S39" s="15"/>
      <c r="T39" s="15"/>
      <c r="U39" s="15"/>
      <c r="V39" s="15"/>
      <c r="W39" s="15"/>
    </row>
    <row r="40" spans="1:23" ht="18.75" customHeight="1">
      <c r="C40" s="15"/>
      <c r="D40" s="15"/>
      <c r="E40" s="15"/>
      <c r="F40" s="15"/>
      <c r="G40" s="15"/>
      <c r="H40" s="15"/>
      <c r="I40" s="15"/>
      <c r="J40" s="15"/>
      <c r="N40" s="15"/>
      <c r="P40" s="15"/>
      <c r="Q40" s="15"/>
      <c r="R40" s="15"/>
      <c r="S40" s="15"/>
      <c r="T40" s="15"/>
      <c r="U40" s="15"/>
      <c r="V40" s="15"/>
      <c r="W40" s="15"/>
    </row>
  </sheetData>
  <mergeCells count="9">
    <mergeCell ref="A18:A24"/>
    <mergeCell ref="A25:A31"/>
    <mergeCell ref="A32:A38"/>
    <mergeCell ref="A1:V1"/>
    <mergeCell ref="A3:A5"/>
    <mergeCell ref="A6:A8"/>
    <mergeCell ref="A9:A10"/>
    <mergeCell ref="A11:A13"/>
    <mergeCell ref="A14:A15"/>
  </mergeCells>
  <pageMargins left="0.25" right="0.25" top="0.75" bottom="0.75" header="0.3" footer="0.3"/>
  <pageSetup paperSize="8" scale="53" firstPageNumber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AB62"/>
  <sheetViews>
    <sheetView tabSelected="1" topLeftCell="A37" zoomScale="90" workbookViewId="0">
      <selection activeCell="G61" sqref="G61"/>
    </sheetView>
  </sheetViews>
  <sheetFormatPr defaultColWidth="12.5703125" defaultRowHeight="18.75" customHeight="1"/>
  <cols>
    <col min="1" max="1" width="15.5703125" style="23" customWidth="1"/>
    <col min="2" max="2" width="20.7109375" style="20" bestFit="1" customWidth="1"/>
    <col min="3" max="4" width="20.5703125" style="20" bestFit="1" customWidth="1"/>
    <col min="5" max="5" width="17" style="20" bestFit="1" customWidth="1"/>
    <col min="6" max="6" width="17.140625" style="20" bestFit="1" customWidth="1"/>
    <col min="7" max="7" width="14" style="20" bestFit="1" customWidth="1"/>
    <col min="8" max="8" width="20.42578125" style="20" bestFit="1" customWidth="1"/>
    <col min="9" max="9" width="13.7109375" style="20" customWidth="1"/>
    <col min="10" max="10" width="17.5703125" style="20" bestFit="1" customWidth="1"/>
    <col min="11" max="11" width="19.28515625" style="20" bestFit="1" customWidth="1"/>
    <col min="12" max="12" width="22.85546875" style="20" bestFit="1" customWidth="1"/>
    <col min="13" max="13" width="17.7109375" style="26" bestFit="1" customWidth="1"/>
    <col min="14" max="14" width="23.28515625" style="26" bestFit="1" customWidth="1"/>
    <col min="15" max="15" width="24.42578125" style="15" bestFit="1" customWidth="1"/>
    <col min="16" max="16" width="18.5703125" style="26" bestFit="1" customWidth="1"/>
    <col min="17" max="17" width="20.42578125" style="20" bestFit="1" customWidth="1"/>
    <col min="18" max="18" width="13.85546875" style="20" bestFit="1" customWidth="1"/>
    <col min="19" max="19" width="15.85546875" style="20" bestFit="1" customWidth="1"/>
    <col min="20" max="20" width="20.5703125" style="20" bestFit="1" customWidth="1"/>
    <col min="21" max="21" width="17.140625" style="26" bestFit="1" customWidth="1"/>
    <col min="22" max="22" width="21" style="26" bestFit="1" customWidth="1"/>
    <col min="23" max="23" width="17.140625" style="20" bestFit="1" customWidth="1"/>
    <col min="24" max="16384" width="12.5703125" style="20"/>
  </cols>
  <sheetData>
    <row r="1" spans="1:28" ht="23.25" customHeight="1">
      <c r="A1" s="37" t="s">
        <v>81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pans="1:28" s="21" customFormat="1" ht="45">
      <c r="A2" s="2" t="s">
        <v>1</v>
      </c>
      <c r="B2" s="2" t="s">
        <v>2</v>
      </c>
      <c r="C2" s="2" t="s">
        <v>3</v>
      </c>
      <c r="D2" s="2" t="s">
        <v>73</v>
      </c>
      <c r="E2" s="2" t="s">
        <v>82</v>
      </c>
      <c r="F2" s="2" t="s">
        <v>5</v>
      </c>
      <c r="G2" s="2" t="s">
        <v>6</v>
      </c>
      <c r="H2" s="2" t="s">
        <v>83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75</v>
      </c>
      <c r="N2" s="3" t="s">
        <v>76</v>
      </c>
      <c r="O2" s="2" t="s">
        <v>84</v>
      </c>
      <c r="P2" s="3" t="s">
        <v>77</v>
      </c>
      <c r="Q2" s="2" t="s">
        <v>13</v>
      </c>
      <c r="R2" s="2" t="s">
        <v>14</v>
      </c>
      <c r="S2" s="2" t="s">
        <v>15</v>
      </c>
      <c r="T2" s="2" t="s">
        <v>16</v>
      </c>
      <c r="U2" s="2" t="s">
        <v>17</v>
      </c>
      <c r="V2" s="3" t="s">
        <v>18</v>
      </c>
      <c r="W2" s="2" t="s">
        <v>19</v>
      </c>
    </row>
    <row r="3" spans="1:28" s="22" customFormat="1" ht="23.25" customHeight="1">
      <c r="A3" s="38" t="s">
        <v>22</v>
      </c>
      <c r="B3" s="4" t="s">
        <v>23</v>
      </c>
      <c r="C3" s="5">
        <v>27844.05</v>
      </c>
      <c r="D3" s="5">
        <f>11.1*12</f>
        <v>133.19999999999999</v>
      </c>
      <c r="E3" s="5"/>
      <c r="F3" s="5">
        <f>ROUND((C3+D3+E3)/12,2)</f>
        <v>2331.44</v>
      </c>
      <c r="G3" s="6"/>
      <c r="H3" s="7">
        <f>+C3+D3+E3+F3+G3</f>
        <v>30308.69</v>
      </c>
      <c r="I3" s="8">
        <v>859.77</v>
      </c>
      <c r="J3" s="8">
        <f>I3*12</f>
        <v>10317.24</v>
      </c>
      <c r="K3" s="8">
        <f>2363.04+78.1</f>
        <v>2441.14</v>
      </c>
      <c r="L3" s="9">
        <v>700.12</v>
      </c>
      <c r="M3" s="5">
        <f>+H3+J3+K3+L3</f>
        <v>43767.19</v>
      </c>
      <c r="N3" s="10">
        <f>ROUND(M3*1.3%,2)</f>
        <v>568.97</v>
      </c>
      <c r="O3" s="10">
        <f>ROUND(M3*(3%-1.3%),2)</f>
        <v>744.04</v>
      </c>
      <c r="P3" s="5">
        <f>SUM(M3:O3)</f>
        <v>45080.200000000004</v>
      </c>
      <c r="Q3" s="5">
        <f>ROUND(P3*23.8%,2)</f>
        <v>10729.09</v>
      </c>
      <c r="R3" s="5">
        <f>ROUND(P3*0.093%,2)</f>
        <v>41.92</v>
      </c>
      <c r="S3" s="5">
        <f>ROUND(P3*8.5%,2)</f>
        <v>3831.82</v>
      </c>
      <c r="T3" s="5">
        <f>ROUND(P3/12,2)</f>
        <v>3756.68</v>
      </c>
      <c r="U3" s="5">
        <f>SUM(P3:T3)</f>
        <v>63439.710000000006</v>
      </c>
      <c r="V3" s="12">
        <f>7*220</f>
        <v>1540</v>
      </c>
      <c r="W3" s="5">
        <f>+U3+V3</f>
        <v>64979.710000000006</v>
      </c>
      <c r="X3" s="13"/>
      <c r="Y3" s="21"/>
      <c r="Z3" s="21"/>
      <c r="AA3" s="35"/>
      <c r="AB3" s="35"/>
    </row>
    <row r="4" spans="1:28" s="22" customFormat="1" ht="23.25" customHeight="1">
      <c r="A4" s="38"/>
      <c r="B4" s="4" t="s">
        <v>24</v>
      </c>
      <c r="C4" s="5">
        <v>27844.05</v>
      </c>
      <c r="D4" s="5">
        <f>11.1*12</f>
        <v>133.19999999999999</v>
      </c>
      <c r="E4" s="5"/>
      <c r="F4" s="5">
        <f t="shared" ref="F4:F35" si="0">ROUND((C4+D4+E4)/12,2)</f>
        <v>2331.44</v>
      </c>
      <c r="G4" s="8">
        <v>1198.18</v>
      </c>
      <c r="H4" s="7">
        <f t="shared" ref="H4:H35" si="1">+C4+D4+E4+F4+G4</f>
        <v>31506.87</v>
      </c>
      <c r="I4" s="8">
        <v>859.77</v>
      </c>
      <c r="J4" s="8">
        <f t="shared" ref="J4:J35" si="2">I4*12</f>
        <v>10317.24</v>
      </c>
      <c r="K4" s="8">
        <f>2363.04+78.1</f>
        <v>2441.14</v>
      </c>
      <c r="L4" s="9">
        <v>700.12</v>
      </c>
      <c r="M4" s="5">
        <f t="shared" ref="M4:M35" si="3">+H4+J4+K4+L4</f>
        <v>44965.37</v>
      </c>
      <c r="N4" s="10">
        <f t="shared" ref="N4:N35" si="4">ROUND(M4*1.3%,2)</f>
        <v>584.54999999999995</v>
      </c>
      <c r="O4" s="10">
        <f t="shared" ref="O4:O35" si="5">ROUND(M4*(3%-1.3%),2)</f>
        <v>764.41</v>
      </c>
      <c r="P4" s="5">
        <f t="shared" ref="P4:P35" si="6">SUM(M4:O4)</f>
        <v>46314.330000000009</v>
      </c>
      <c r="Q4" s="5">
        <f t="shared" ref="Q4:Q35" si="7">ROUND(P4*23.8%,2)</f>
        <v>11022.81</v>
      </c>
      <c r="R4" s="5">
        <f t="shared" ref="R4:R35" si="8">ROUND(P4*0.093%,2)</f>
        <v>43.07</v>
      </c>
      <c r="S4" s="5">
        <f t="shared" ref="S4:S35" si="9">ROUND(P4*8.5%,2)</f>
        <v>3936.72</v>
      </c>
      <c r="T4" s="5">
        <f t="shared" ref="T4:T35" si="10">ROUND(P4/12,2)</f>
        <v>3859.53</v>
      </c>
      <c r="U4" s="5">
        <f t="shared" ref="U4:U35" si="11">SUM(P4:T4)</f>
        <v>65176.460000000006</v>
      </c>
      <c r="V4" s="12">
        <f t="shared" ref="V4:V35" si="12">7*220</f>
        <v>1540</v>
      </c>
      <c r="W4" s="5">
        <f t="shared" ref="W4:W35" si="13">+U4+V4</f>
        <v>66716.460000000006</v>
      </c>
      <c r="X4" s="13"/>
      <c r="Y4" s="21"/>
      <c r="Z4" s="21"/>
      <c r="AA4" s="35"/>
      <c r="AB4" s="35"/>
    </row>
    <row r="5" spans="1:28" s="22" customFormat="1" ht="23.25" customHeight="1">
      <c r="A5" s="38"/>
      <c r="B5" s="4" t="s">
        <v>25</v>
      </c>
      <c r="C5" s="5">
        <v>27844.05</v>
      </c>
      <c r="D5" s="5">
        <f>11.1*12</f>
        <v>133.19999999999999</v>
      </c>
      <c r="E5" s="5"/>
      <c r="F5" s="5">
        <f t="shared" si="0"/>
        <v>2331.44</v>
      </c>
      <c r="G5" s="8">
        <v>2396.36</v>
      </c>
      <c r="H5" s="7">
        <f t="shared" si="1"/>
        <v>32705.05</v>
      </c>
      <c r="I5" s="8">
        <v>859.77</v>
      </c>
      <c r="J5" s="8">
        <f t="shared" si="2"/>
        <v>10317.24</v>
      </c>
      <c r="K5" s="8">
        <f>2363.04+78.1</f>
        <v>2441.14</v>
      </c>
      <c r="L5" s="9">
        <v>700.12</v>
      </c>
      <c r="M5" s="5">
        <f t="shared" si="3"/>
        <v>46163.55</v>
      </c>
      <c r="N5" s="10">
        <f t="shared" si="4"/>
        <v>600.13</v>
      </c>
      <c r="O5" s="10">
        <f t="shared" si="5"/>
        <v>784.78</v>
      </c>
      <c r="P5" s="5">
        <f t="shared" si="6"/>
        <v>47548.46</v>
      </c>
      <c r="Q5" s="5">
        <f t="shared" si="7"/>
        <v>11316.53</v>
      </c>
      <c r="R5" s="5">
        <f t="shared" si="8"/>
        <v>44.22</v>
      </c>
      <c r="S5" s="5">
        <f t="shared" si="9"/>
        <v>4041.62</v>
      </c>
      <c r="T5" s="5">
        <f t="shared" si="10"/>
        <v>3962.37</v>
      </c>
      <c r="U5" s="5">
        <f t="shared" si="11"/>
        <v>66913.2</v>
      </c>
      <c r="V5" s="12">
        <f t="shared" si="12"/>
        <v>1540</v>
      </c>
      <c r="W5" s="5">
        <f t="shared" si="13"/>
        <v>68453.2</v>
      </c>
      <c r="X5" s="13"/>
      <c r="Y5" s="21"/>
      <c r="Z5" s="21"/>
      <c r="AA5" s="35"/>
      <c r="AB5" s="35"/>
    </row>
    <row r="6" spans="1:28" s="22" customFormat="1" ht="23.25" customHeight="1">
      <c r="A6" s="38"/>
      <c r="B6" s="4" t="s">
        <v>26</v>
      </c>
      <c r="C6" s="5">
        <v>27844.05</v>
      </c>
      <c r="D6" s="5">
        <f>11.1*12</f>
        <v>133.19999999999999</v>
      </c>
      <c r="E6" s="5"/>
      <c r="F6" s="5">
        <f t="shared" si="0"/>
        <v>2331.44</v>
      </c>
      <c r="G6" s="8">
        <v>3594.54</v>
      </c>
      <c r="H6" s="7">
        <f t="shared" si="1"/>
        <v>33903.229999999996</v>
      </c>
      <c r="I6" s="8">
        <v>859.77</v>
      </c>
      <c r="J6" s="8">
        <f t="shared" si="2"/>
        <v>10317.24</v>
      </c>
      <c r="K6" s="8">
        <f>2363.04+78.1</f>
        <v>2441.14</v>
      </c>
      <c r="L6" s="9">
        <v>700.12</v>
      </c>
      <c r="M6" s="5">
        <f t="shared" si="3"/>
        <v>47361.729999999996</v>
      </c>
      <c r="N6" s="10">
        <f t="shared" si="4"/>
        <v>615.70000000000005</v>
      </c>
      <c r="O6" s="10">
        <f t="shared" si="5"/>
        <v>805.15</v>
      </c>
      <c r="P6" s="5">
        <f t="shared" si="6"/>
        <v>48782.579999999994</v>
      </c>
      <c r="Q6" s="5">
        <f t="shared" si="7"/>
        <v>11610.25</v>
      </c>
      <c r="R6" s="5">
        <f t="shared" si="8"/>
        <v>45.37</v>
      </c>
      <c r="S6" s="5">
        <f t="shared" si="9"/>
        <v>4146.5200000000004</v>
      </c>
      <c r="T6" s="5">
        <f t="shared" si="10"/>
        <v>4065.22</v>
      </c>
      <c r="U6" s="5">
        <f t="shared" si="11"/>
        <v>68649.94</v>
      </c>
      <c r="V6" s="12">
        <f t="shared" si="12"/>
        <v>1540</v>
      </c>
      <c r="W6" s="5">
        <f t="shared" si="13"/>
        <v>70189.94</v>
      </c>
      <c r="X6" s="13"/>
      <c r="Y6" s="21"/>
      <c r="Z6" s="21"/>
      <c r="AA6" s="35"/>
      <c r="AB6" s="35"/>
    </row>
    <row r="7" spans="1:28" s="22" customFormat="1" ht="23.25" customHeight="1">
      <c r="A7" s="38"/>
      <c r="B7" s="4" t="s">
        <v>27</v>
      </c>
      <c r="C7" s="5">
        <v>27844.05</v>
      </c>
      <c r="D7" s="5">
        <f>11.1*12</f>
        <v>133.19999999999999</v>
      </c>
      <c r="E7" s="5"/>
      <c r="F7" s="5">
        <f t="shared" si="0"/>
        <v>2331.44</v>
      </c>
      <c r="G7" s="8">
        <v>4792.72</v>
      </c>
      <c r="H7" s="7">
        <f t="shared" si="1"/>
        <v>35101.409999999996</v>
      </c>
      <c r="I7" s="8">
        <v>859.77</v>
      </c>
      <c r="J7" s="8">
        <f t="shared" si="2"/>
        <v>10317.24</v>
      </c>
      <c r="K7" s="8">
        <f>2363.04+78.1</f>
        <v>2441.14</v>
      </c>
      <c r="L7" s="9">
        <v>700.12</v>
      </c>
      <c r="M7" s="5">
        <f t="shared" si="3"/>
        <v>48559.909999999996</v>
      </c>
      <c r="N7" s="10">
        <f t="shared" si="4"/>
        <v>631.28</v>
      </c>
      <c r="O7" s="10">
        <f t="shared" si="5"/>
        <v>825.52</v>
      </c>
      <c r="P7" s="5">
        <f t="shared" si="6"/>
        <v>50016.709999999992</v>
      </c>
      <c r="Q7" s="5">
        <f t="shared" si="7"/>
        <v>11903.98</v>
      </c>
      <c r="R7" s="5">
        <f t="shared" si="8"/>
        <v>46.52</v>
      </c>
      <c r="S7" s="5">
        <f t="shared" si="9"/>
        <v>4251.42</v>
      </c>
      <c r="T7" s="5">
        <f t="shared" si="10"/>
        <v>4168.0600000000004</v>
      </c>
      <c r="U7" s="5">
        <f t="shared" si="11"/>
        <v>70386.689999999988</v>
      </c>
      <c r="V7" s="12">
        <f t="shared" si="12"/>
        <v>1540</v>
      </c>
      <c r="W7" s="5">
        <f t="shared" si="13"/>
        <v>71926.689999999988</v>
      </c>
      <c r="X7" s="13"/>
      <c r="Y7" s="21"/>
      <c r="Z7" s="21"/>
      <c r="AA7" s="35"/>
      <c r="AB7" s="35"/>
    </row>
    <row r="8" spans="1:28" s="22" customFormat="1" ht="23.25" customHeight="1">
      <c r="A8" s="38"/>
      <c r="B8" s="4" t="s">
        <v>28</v>
      </c>
      <c r="C8" s="5">
        <v>25299.02</v>
      </c>
      <c r="D8" s="5">
        <f>10.08*12</f>
        <v>120.96000000000001</v>
      </c>
      <c r="E8" s="5"/>
      <c r="F8" s="5">
        <f t="shared" si="0"/>
        <v>2118.33</v>
      </c>
      <c r="G8" s="8"/>
      <c r="H8" s="7">
        <f t="shared" si="1"/>
        <v>27538.309999999998</v>
      </c>
      <c r="I8" s="8">
        <v>773.49</v>
      </c>
      <c r="J8" s="8">
        <f t="shared" si="2"/>
        <v>9281.880000000001</v>
      </c>
      <c r="K8" s="8">
        <f>2125.88+70.2</f>
        <v>2196.08</v>
      </c>
      <c r="L8" s="9">
        <v>700.12</v>
      </c>
      <c r="M8" s="5">
        <f t="shared" si="3"/>
        <v>39716.390000000007</v>
      </c>
      <c r="N8" s="10">
        <f t="shared" si="4"/>
        <v>516.30999999999995</v>
      </c>
      <c r="O8" s="10">
        <f t="shared" si="5"/>
        <v>675.18</v>
      </c>
      <c r="P8" s="5">
        <f t="shared" si="6"/>
        <v>40907.880000000005</v>
      </c>
      <c r="Q8" s="5">
        <f t="shared" si="7"/>
        <v>9736.08</v>
      </c>
      <c r="R8" s="5">
        <f t="shared" si="8"/>
        <v>38.04</v>
      </c>
      <c r="S8" s="5">
        <f t="shared" si="9"/>
        <v>3477.17</v>
      </c>
      <c r="T8" s="5">
        <f t="shared" si="10"/>
        <v>3408.99</v>
      </c>
      <c r="U8" s="5">
        <f t="shared" si="11"/>
        <v>57568.160000000003</v>
      </c>
      <c r="V8" s="12">
        <f t="shared" si="12"/>
        <v>1540</v>
      </c>
      <c r="W8" s="5">
        <f t="shared" si="13"/>
        <v>59108.160000000003</v>
      </c>
      <c r="X8" s="13"/>
      <c r="Y8" s="21"/>
      <c r="Z8" s="21"/>
      <c r="AA8" s="35"/>
      <c r="AB8" s="35"/>
    </row>
    <row r="9" spans="1:28" s="22" customFormat="1" ht="23.25" customHeight="1">
      <c r="A9" s="38"/>
      <c r="B9" s="4" t="s">
        <v>29</v>
      </c>
      <c r="C9" s="5">
        <v>23278.51</v>
      </c>
      <c r="D9" s="5">
        <f t="shared" ref="D9:D14" si="14">9.26*12</f>
        <v>111.12</v>
      </c>
      <c r="E9" s="5"/>
      <c r="F9" s="5">
        <f t="shared" si="0"/>
        <v>1949.14</v>
      </c>
      <c r="G9" s="8"/>
      <c r="H9" s="7">
        <f t="shared" si="1"/>
        <v>25338.769999999997</v>
      </c>
      <c r="I9" s="8">
        <v>659.31</v>
      </c>
      <c r="J9" s="8">
        <f t="shared" si="2"/>
        <v>7911.7199999999993</v>
      </c>
      <c r="K9" s="8">
        <f t="shared" ref="K9:K14" si="15">1812.11+59.9</f>
        <v>1872.01</v>
      </c>
      <c r="L9" s="9">
        <v>700.12</v>
      </c>
      <c r="M9" s="5">
        <f t="shared" si="3"/>
        <v>35822.620000000003</v>
      </c>
      <c r="N9" s="10">
        <f t="shared" si="4"/>
        <v>465.69</v>
      </c>
      <c r="O9" s="10">
        <f t="shared" si="5"/>
        <v>608.98</v>
      </c>
      <c r="P9" s="5">
        <f t="shared" si="6"/>
        <v>36897.290000000008</v>
      </c>
      <c r="Q9" s="5">
        <f t="shared" si="7"/>
        <v>8781.56</v>
      </c>
      <c r="R9" s="5">
        <f t="shared" si="8"/>
        <v>34.31</v>
      </c>
      <c r="S9" s="5">
        <f t="shared" si="9"/>
        <v>3136.27</v>
      </c>
      <c r="T9" s="5">
        <f t="shared" si="10"/>
        <v>3074.77</v>
      </c>
      <c r="U9" s="5">
        <f t="shared" si="11"/>
        <v>51924.2</v>
      </c>
      <c r="V9" s="12">
        <f t="shared" si="12"/>
        <v>1540</v>
      </c>
      <c r="W9" s="5">
        <f t="shared" si="13"/>
        <v>53464.2</v>
      </c>
      <c r="X9" s="13"/>
      <c r="Y9" s="21"/>
      <c r="Z9" s="21"/>
      <c r="AA9" s="35"/>
      <c r="AB9" s="35"/>
    </row>
    <row r="10" spans="1:28" s="22" customFormat="1" ht="23.25" customHeight="1">
      <c r="A10" s="38" t="s">
        <v>30</v>
      </c>
      <c r="B10" s="4" t="s">
        <v>29</v>
      </c>
      <c r="C10" s="5">
        <v>23278.51</v>
      </c>
      <c r="D10" s="5">
        <f t="shared" si="14"/>
        <v>111.12</v>
      </c>
      <c r="E10" s="5"/>
      <c r="F10" s="5">
        <f t="shared" si="0"/>
        <v>1949.14</v>
      </c>
      <c r="G10" s="6"/>
      <c r="H10" s="7">
        <f t="shared" si="1"/>
        <v>25338.769999999997</v>
      </c>
      <c r="I10" s="8">
        <v>659.31</v>
      </c>
      <c r="J10" s="8">
        <f t="shared" si="2"/>
        <v>7911.7199999999993</v>
      </c>
      <c r="K10" s="8">
        <f t="shared" si="15"/>
        <v>1872.01</v>
      </c>
      <c r="L10" s="9">
        <v>700.12</v>
      </c>
      <c r="M10" s="5">
        <f t="shared" si="3"/>
        <v>35822.620000000003</v>
      </c>
      <c r="N10" s="10">
        <f t="shared" si="4"/>
        <v>465.69</v>
      </c>
      <c r="O10" s="10">
        <f t="shared" si="5"/>
        <v>608.98</v>
      </c>
      <c r="P10" s="5">
        <f t="shared" si="6"/>
        <v>36897.290000000008</v>
      </c>
      <c r="Q10" s="5">
        <f t="shared" si="7"/>
        <v>8781.56</v>
      </c>
      <c r="R10" s="5">
        <f t="shared" si="8"/>
        <v>34.31</v>
      </c>
      <c r="S10" s="5">
        <f t="shared" si="9"/>
        <v>3136.27</v>
      </c>
      <c r="T10" s="5">
        <f t="shared" si="10"/>
        <v>3074.77</v>
      </c>
      <c r="U10" s="5">
        <f t="shared" si="11"/>
        <v>51924.2</v>
      </c>
      <c r="V10" s="12">
        <f t="shared" si="12"/>
        <v>1540</v>
      </c>
      <c r="W10" s="5">
        <f t="shared" si="13"/>
        <v>53464.2</v>
      </c>
      <c r="X10" s="13"/>
      <c r="Y10" s="21"/>
      <c r="Z10" s="21"/>
      <c r="AA10" s="35"/>
      <c r="AB10" s="35"/>
    </row>
    <row r="11" spans="1:28" s="22" customFormat="1" ht="23.25" customHeight="1">
      <c r="A11" s="38"/>
      <c r="B11" s="4" t="s">
        <v>31</v>
      </c>
      <c r="C11" s="5">
        <v>23278.51</v>
      </c>
      <c r="D11" s="5">
        <f t="shared" si="14"/>
        <v>111.12</v>
      </c>
      <c r="E11" s="5"/>
      <c r="F11" s="5">
        <f t="shared" si="0"/>
        <v>1949.14</v>
      </c>
      <c r="G11" s="8">
        <v>911.55</v>
      </c>
      <c r="H11" s="7">
        <f t="shared" si="1"/>
        <v>26250.319999999996</v>
      </c>
      <c r="I11" s="8">
        <v>659.31</v>
      </c>
      <c r="J11" s="8">
        <f t="shared" si="2"/>
        <v>7911.7199999999993</v>
      </c>
      <c r="K11" s="8">
        <f t="shared" si="15"/>
        <v>1872.01</v>
      </c>
      <c r="L11" s="9">
        <v>700.12</v>
      </c>
      <c r="M11" s="5">
        <f t="shared" si="3"/>
        <v>36734.17</v>
      </c>
      <c r="N11" s="10">
        <f t="shared" si="4"/>
        <v>477.54</v>
      </c>
      <c r="O11" s="10">
        <f t="shared" si="5"/>
        <v>624.48</v>
      </c>
      <c r="P11" s="5">
        <f t="shared" si="6"/>
        <v>37836.19</v>
      </c>
      <c r="Q11" s="5">
        <f t="shared" si="7"/>
        <v>9005.01</v>
      </c>
      <c r="R11" s="5">
        <f t="shared" si="8"/>
        <v>35.19</v>
      </c>
      <c r="S11" s="5">
        <f t="shared" si="9"/>
        <v>3216.08</v>
      </c>
      <c r="T11" s="5">
        <f t="shared" si="10"/>
        <v>3153.02</v>
      </c>
      <c r="U11" s="5">
        <f t="shared" si="11"/>
        <v>53245.490000000005</v>
      </c>
      <c r="V11" s="12">
        <f t="shared" si="12"/>
        <v>1540</v>
      </c>
      <c r="W11" s="5">
        <f t="shared" si="13"/>
        <v>54785.490000000005</v>
      </c>
      <c r="X11" s="13"/>
      <c r="Y11" s="21"/>
      <c r="Z11" s="21"/>
      <c r="AA11" s="35"/>
      <c r="AB11" s="35"/>
    </row>
    <row r="12" spans="1:28" s="22" customFormat="1" ht="23.25" customHeight="1">
      <c r="A12" s="38"/>
      <c r="B12" s="4" t="s">
        <v>32</v>
      </c>
      <c r="C12" s="5">
        <v>23278.51</v>
      </c>
      <c r="D12" s="5">
        <f t="shared" si="14"/>
        <v>111.12</v>
      </c>
      <c r="E12" s="5"/>
      <c r="F12" s="5">
        <f t="shared" si="0"/>
        <v>1949.14</v>
      </c>
      <c r="G12" s="8">
        <v>1823.1</v>
      </c>
      <c r="H12" s="7">
        <f t="shared" si="1"/>
        <v>27161.869999999995</v>
      </c>
      <c r="I12" s="8">
        <v>659.31</v>
      </c>
      <c r="J12" s="8">
        <f t="shared" si="2"/>
        <v>7911.7199999999993</v>
      </c>
      <c r="K12" s="8">
        <f t="shared" si="15"/>
        <v>1872.01</v>
      </c>
      <c r="L12" s="9">
        <v>700.12</v>
      </c>
      <c r="M12" s="5">
        <f t="shared" si="3"/>
        <v>37645.72</v>
      </c>
      <c r="N12" s="10">
        <f t="shared" si="4"/>
        <v>489.39</v>
      </c>
      <c r="O12" s="10">
        <f t="shared" si="5"/>
        <v>639.98</v>
      </c>
      <c r="P12" s="5">
        <f t="shared" si="6"/>
        <v>38775.090000000004</v>
      </c>
      <c r="Q12" s="5">
        <f t="shared" si="7"/>
        <v>9228.4699999999993</v>
      </c>
      <c r="R12" s="5">
        <f t="shared" si="8"/>
        <v>36.06</v>
      </c>
      <c r="S12" s="5">
        <f t="shared" si="9"/>
        <v>3295.88</v>
      </c>
      <c r="T12" s="5">
        <f t="shared" si="10"/>
        <v>3231.26</v>
      </c>
      <c r="U12" s="5">
        <f t="shared" si="11"/>
        <v>54566.76</v>
      </c>
      <c r="V12" s="12">
        <f t="shared" si="12"/>
        <v>1540</v>
      </c>
      <c r="W12" s="5">
        <f t="shared" si="13"/>
        <v>56106.76</v>
      </c>
      <c r="X12" s="13"/>
      <c r="Y12" s="21"/>
      <c r="Z12" s="21"/>
      <c r="AA12" s="35"/>
      <c r="AB12" s="35"/>
    </row>
    <row r="13" spans="1:28" s="22" customFormat="1" ht="23.25" customHeight="1">
      <c r="A13" s="38"/>
      <c r="B13" s="4" t="s">
        <v>33</v>
      </c>
      <c r="C13" s="5">
        <v>23278.51</v>
      </c>
      <c r="D13" s="5">
        <f t="shared" si="14"/>
        <v>111.12</v>
      </c>
      <c r="E13" s="5"/>
      <c r="F13" s="5">
        <f t="shared" si="0"/>
        <v>1949.14</v>
      </c>
      <c r="G13" s="8">
        <v>2734.6499999999996</v>
      </c>
      <c r="H13" s="7">
        <f t="shared" si="1"/>
        <v>28073.42</v>
      </c>
      <c r="I13" s="8">
        <v>659.31</v>
      </c>
      <c r="J13" s="8">
        <f t="shared" si="2"/>
        <v>7911.7199999999993</v>
      </c>
      <c r="K13" s="8">
        <f t="shared" si="15"/>
        <v>1872.01</v>
      </c>
      <c r="L13" s="9">
        <v>700.12</v>
      </c>
      <c r="M13" s="5">
        <f t="shared" si="3"/>
        <v>38557.270000000004</v>
      </c>
      <c r="N13" s="10">
        <f t="shared" si="4"/>
        <v>501.24</v>
      </c>
      <c r="O13" s="10">
        <f t="shared" si="5"/>
        <v>655.47</v>
      </c>
      <c r="P13" s="5">
        <f t="shared" si="6"/>
        <v>39713.980000000003</v>
      </c>
      <c r="Q13" s="5">
        <f t="shared" si="7"/>
        <v>9451.93</v>
      </c>
      <c r="R13" s="5">
        <f t="shared" si="8"/>
        <v>36.93</v>
      </c>
      <c r="S13" s="5">
        <f t="shared" si="9"/>
        <v>3375.69</v>
      </c>
      <c r="T13" s="5">
        <f t="shared" si="10"/>
        <v>3309.5</v>
      </c>
      <c r="U13" s="5">
        <f t="shared" si="11"/>
        <v>55888.030000000006</v>
      </c>
      <c r="V13" s="12">
        <f t="shared" si="12"/>
        <v>1540</v>
      </c>
      <c r="W13" s="5">
        <f t="shared" si="13"/>
        <v>57428.030000000006</v>
      </c>
      <c r="X13" s="13"/>
      <c r="Y13" s="21"/>
      <c r="Z13" s="21"/>
      <c r="AA13" s="35"/>
      <c r="AB13" s="35"/>
    </row>
    <row r="14" spans="1:28" s="22" customFormat="1" ht="23.25" customHeight="1">
      <c r="A14" s="38"/>
      <c r="B14" s="4" t="s">
        <v>34</v>
      </c>
      <c r="C14" s="5">
        <v>23278.51</v>
      </c>
      <c r="D14" s="5">
        <f t="shared" si="14"/>
        <v>111.12</v>
      </c>
      <c r="E14" s="5"/>
      <c r="F14" s="5">
        <f t="shared" si="0"/>
        <v>1949.14</v>
      </c>
      <c r="G14" s="8">
        <v>3646.2</v>
      </c>
      <c r="H14" s="7">
        <f t="shared" si="1"/>
        <v>28984.969999999998</v>
      </c>
      <c r="I14" s="8">
        <v>659.31</v>
      </c>
      <c r="J14" s="8">
        <f t="shared" si="2"/>
        <v>7911.7199999999993</v>
      </c>
      <c r="K14" s="8">
        <f t="shared" si="15"/>
        <v>1872.01</v>
      </c>
      <c r="L14" s="9">
        <v>700.12</v>
      </c>
      <c r="M14" s="5">
        <f t="shared" si="3"/>
        <v>39468.82</v>
      </c>
      <c r="N14" s="10">
        <f t="shared" si="4"/>
        <v>513.09</v>
      </c>
      <c r="O14" s="10">
        <f t="shared" si="5"/>
        <v>670.97</v>
      </c>
      <c r="P14" s="5">
        <f t="shared" si="6"/>
        <v>40652.879999999997</v>
      </c>
      <c r="Q14" s="5">
        <f t="shared" si="7"/>
        <v>9675.39</v>
      </c>
      <c r="R14" s="5">
        <f t="shared" si="8"/>
        <v>37.81</v>
      </c>
      <c r="S14" s="5">
        <f t="shared" si="9"/>
        <v>3455.49</v>
      </c>
      <c r="T14" s="5">
        <f t="shared" si="10"/>
        <v>3387.74</v>
      </c>
      <c r="U14" s="5">
        <f t="shared" si="11"/>
        <v>57209.30999999999</v>
      </c>
      <c r="V14" s="12">
        <f t="shared" si="12"/>
        <v>1540</v>
      </c>
      <c r="W14" s="5">
        <f t="shared" si="13"/>
        <v>58749.30999999999</v>
      </c>
      <c r="X14" s="13"/>
      <c r="Y14" s="21"/>
      <c r="Z14" s="21"/>
      <c r="AA14" s="35"/>
      <c r="AB14" s="35"/>
    </row>
    <row r="15" spans="1:28" s="22" customFormat="1" ht="23.25" customHeight="1">
      <c r="A15" s="38"/>
      <c r="B15" s="4" t="s">
        <v>35</v>
      </c>
      <c r="C15" s="5">
        <v>21205.02</v>
      </c>
      <c r="D15" s="5">
        <f>8.45*12</f>
        <v>101.39999999999999</v>
      </c>
      <c r="E15" s="5">
        <v>117.72</v>
      </c>
      <c r="F15" s="5">
        <f t="shared" si="0"/>
        <v>1785.35</v>
      </c>
      <c r="G15" s="8"/>
      <c r="H15" s="7">
        <f t="shared" si="1"/>
        <v>23209.49</v>
      </c>
      <c r="I15" s="8">
        <v>573.03</v>
      </c>
      <c r="J15" s="8">
        <f t="shared" si="2"/>
        <v>6876.36</v>
      </c>
      <c r="K15" s="8">
        <f>1574.96+52</f>
        <v>1626.96</v>
      </c>
      <c r="L15" s="9">
        <v>700.12</v>
      </c>
      <c r="M15" s="5">
        <f t="shared" si="3"/>
        <v>32412.93</v>
      </c>
      <c r="N15" s="10">
        <f t="shared" si="4"/>
        <v>421.37</v>
      </c>
      <c r="O15" s="10">
        <f t="shared" si="5"/>
        <v>551.02</v>
      </c>
      <c r="P15" s="5">
        <f t="shared" si="6"/>
        <v>33385.32</v>
      </c>
      <c r="Q15" s="5">
        <f t="shared" si="7"/>
        <v>7945.71</v>
      </c>
      <c r="R15" s="5">
        <f t="shared" si="8"/>
        <v>31.05</v>
      </c>
      <c r="S15" s="5">
        <f t="shared" si="9"/>
        <v>2837.75</v>
      </c>
      <c r="T15" s="5">
        <f t="shared" si="10"/>
        <v>2782.11</v>
      </c>
      <c r="U15" s="5">
        <f t="shared" si="11"/>
        <v>46981.94</v>
      </c>
      <c r="V15" s="12">
        <f t="shared" si="12"/>
        <v>1540</v>
      </c>
      <c r="W15" s="5">
        <f t="shared" si="13"/>
        <v>48521.94</v>
      </c>
      <c r="X15" s="13"/>
      <c r="Y15" s="21"/>
      <c r="Z15" s="21"/>
      <c r="AA15" s="35"/>
      <c r="AB15" s="35"/>
    </row>
    <row r="16" spans="1:28" s="22" customFormat="1" ht="23.25" customHeight="1">
      <c r="A16" s="38"/>
      <c r="B16" s="4" t="s">
        <v>36</v>
      </c>
      <c r="C16" s="5">
        <v>19998.12</v>
      </c>
      <c r="D16" s="5">
        <f>7.97*12</f>
        <v>95.64</v>
      </c>
      <c r="E16" s="5">
        <v>171.12</v>
      </c>
      <c r="F16" s="5">
        <f t="shared" si="0"/>
        <v>1688.74</v>
      </c>
      <c r="G16" s="8"/>
      <c r="H16" s="7">
        <f t="shared" si="1"/>
        <v>21953.62</v>
      </c>
      <c r="I16" s="8">
        <v>490.47</v>
      </c>
      <c r="J16" s="8">
        <f t="shared" si="2"/>
        <v>5885.64</v>
      </c>
      <c r="K16" s="8">
        <f>1348.1+44.5</f>
        <v>1392.6</v>
      </c>
      <c r="L16" s="9">
        <v>700.12</v>
      </c>
      <c r="M16" s="5">
        <f t="shared" si="3"/>
        <v>29931.979999999996</v>
      </c>
      <c r="N16" s="10">
        <f t="shared" si="4"/>
        <v>389.12</v>
      </c>
      <c r="O16" s="10">
        <f t="shared" si="5"/>
        <v>508.84</v>
      </c>
      <c r="P16" s="5">
        <f t="shared" si="6"/>
        <v>30829.939999999995</v>
      </c>
      <c r="Q16" s="5">
        <f t="shared" si="7"/>
        <v>7337.53</v>
      </c>
      <c r="R16" s="5">
        <f t="shared" si="8"/>
        <v>28.67</v>
      </c>
      <c r="S16" s="5">
        <f t="shared" si="9"/>
        <v>2620.54</v>
      </c>
      <c r="T16" s="5">
        <f t="shared" si="10"/>
        <v>2569.16</v>
      </c>
      <c r="U16" s="5">
        <f t="shared" si="11"/>
        <v>43385.84</v>
      </c>
      <c r="V16" s="12">
        <f t="shared" si="12"/>
        <v>1540</v>
      </c>
      <c r="W16" s="5">
        <f t="shared" si="13"/>
        <v>44925.84</v>
      </c>
      <c r="X16" s="13"/>
      <c r="Y16" s="21"/>
      <c r="Z16" s="21"/>
      <c r="AA16" s="35"/>
      <c r="AB16" s="35"/>
    </row>
    <row r="17" spans="1:28" s="22" customFormat="1" ht="23.25" customHeight="1">
      <c r="A17" s="38" t="s">
        <v>37</v>
      </c>
      <c r="B17" s="4" t="s">
        <v>23</v>
      </c>
      <c r="C17" s="5">
        <v>27844.05</v>
      </c>
      <c r="D17" s="5">
        <f>11.1*12</f>
        <v>133.19999999999999</v>
      </c>
      <c r="E17" s="5"/>
      <c r="F17" s="5">
        <f t="shared" si="0"/>
        <v>2331.44</v>
      </c>
      <c r="G17" s="8"/>
      <c r="H17" s="7">
        <f t="shared" si="1"/>
        <v>30308.69</v>
      </c>
      <c r="I17" s="8">
        <v>859.77</v>
      </c>
      <c r="J17" s="8">
        <f t="shared" si="2"/>
        <v>10317.24</v>
      </c>
      <c r="K17" s="8">
        <f>2363.04+78.1</f>
        <v>2441.14</v>
      </c>
      <c r="L17" s="9">
        <v>700.12</v>
      </c>
      <c r="M17" s="5">
        <f t="shared" si="3"/>
        <v>43767.19</v>
      </c>
      <c r="N17" s="10">
        <f t="shared" si="4"/>
        <v>568.97</v>
      </c>
      <c r="O17" s="10">
        <f t="shared" si="5"/>
        <v>744.04</v>
      </c>
      <c r="P17" s="5">
        <f t="shared" si="6"/>
        <v>45080.200000000004</v>
      </c>
      <c r="Q17" s="5">
        <f t="shared" si="7"/>
        <v>10729.09</v>
      </c>
      <c r="R17" s="5">
        <f t="shared" si="8"/>
        <v>41.92</v>
      </c>
      <c r="S17" s="5">
        <f t="shared" si="9"/>
        <v>3831.82</v>
      </c>
      <c r="T17" s="5">
        <f t="shared" si="10"/>
        <v>3756.68</v>
      </c>
      <c r="U17" s="5">
        <f t="shared" si="11"/>
        <v>63439.710000000006</v>
      </c>
      <c r="V17" s="12">
        <f t="shared" si="12"/>
        <v>1540</v>
      </c>
      <c r="W17" s="5">
        <f t="shared" si="13"/>
        <v>64979.710000000006</v>
      </c>
      <c r="X17" s="13"/>
      <c r="Y17" s="21"/>
      <c r="Z17" s="21"/>
      <c r="AA17" s="35"/>
      <c r="AB17" s="35"/>
    </row>
    <row r="18" spans="1:28" s="22" customFormat="1" ht="23.25" customHeight="1">
      <c r="A18" s="38"/>
      <c r="B18" s="4" t="s">
        <v>24</v>
      </c>
      <c r="C18" s="5">
        <v>27844.05</v>
      </c>
      <c r="D18" s="5">
        <f>11.1*12</f>
        <v>133.19999999999999</v>
      </c>
      <c r="E18" s="5"/>
      <c r="F18" s="5">
        <f t="shared" si="0"/>
        <v>2331.44</v>
      </c>
      <c r="G18" s="8">
        <v>1198.18</v>
      </c>
      <c r="H18" s="7">
        <f t="shared" si="1"/>
        <v>31506.87</v>
      </c>
      <c r="I18" s="8">
        <v>859.77</v>
      </c>
      <c r="J18" s="8">
        <f t="shared" si="2"/>
        <v>10317.24</v>
      </c>
      <c r="K18" s="8">
        <f>2363.04+78.1</f>
        <v>2441.14</v>
      </c>
      <c r="L18" s="9">
        <v>700.12</v>
      </c>
      <c r="M18" s="5">
        <f t="shared" si="3"/>
        <v>44965.37</v>
      </c>
      <c r="N18" s="10">
        <f t="shared" si="4"/>
        <v>584.54999999999995</v>
      </c>
      <c r="O18" s="10">
        <f t="shared" si="5"/>
        <v>764.41</v>
      </c>
      <c r="P18" s="5">
        <f t="shared" si="6"/>
        <v>46314.330000000009</v>
      </c>
      <c r="Q18" s="5">
        <f t="shared" si="7"/>
        <v>11022.81</v>
      </c>
      <c r="R18" s="5">
        <f t="shared" si="8"/>
        <v>43.07</v>
      </c>
      <c r="S18" s="5">
        <f t="shared" si="9"/>
        <v>3936.72</v>
      </c>
      <c r="T18" s="5">
        <f t="shared" si="10"/>
        <v>3859.53</v>
      </c>
      <c r="U18" s="5">
        <f t="shared" si="11"/>
        <v>65176.460000000006</v>
      </c>
      <c r="V18" s="12">
        <f t="shared" si="12"/>
        <v>1540</v>
      </c>
      <c r="W18" s="5">
        <f t="shared" si="13"/>
        <v>66716.460000000006</v>
      </c>
      <c r="X18" s="13"/>
      <c r="Y18" s="21"/>
      <c r="Z18" s="21"/>
      <c r="AA18" s="35"/>
      <c r="AB18" s="35"/>
    </row>
    <row r="19" spans="1:28" s="22" customFormat="1" ht="23.25" customHeight="1">
      <c r="A19" s="38"/>
      <c r="B19" s="4" t="s">
        <v>25</v>
      </c>
      <c r="C19" s="5">
        <v>27844.05</v>
      </c>
      <c r="D19" s="5">
        <f>11.1*12</f>
        <v>133.19999999999999</v>
      </c>
      <c r="E19" s="5"/>
      <c r="F19" s="5">
        <f t="shared" si="0"/>
        <v>2331.44</v>
      </c>
      <c r="G19" s="8">
        <v>2396.36</v>
      </c>
      <c r="H19" s="7">
        <f t="shared" si="1"/>
        <v>32705.05</v>
      </c>
      <c r="I19" s="8">
        <v>859.77</v>
      </c>
      <c r="J19" s="8">
        <f t="shared" si="2"/>
        <v>10317.24</v>
      </c>
      <c r="K19" s="8">
        <f>2363.04+78.1</f>
        <v>2441.14</v>
      </c>
      <c r="L19" s="9">
        <v>700.12</v>
      </c>
      <c r="M19" s="5">
        <f t="shared" si="3"/>
        <v>46163.55</v>
      </c>
      <c r="N19" s="10">
        <f t="shared" si="4"/>
        <v>600.13</v>
      </c>
      <c r="O19" s="10">
        <f t="shared" si="5"/>
        <v>784.78</v>
      </c>
      <c r="P19" s="5">
        <f t="shared" si="6"/>
        <v>47548.46</v>
      </c>
      <c r="Q19" s="5">
        <f t="shared" si="7"/>
        <v>11316.53</v>
      </c>
      <c r="R19" s="5">
        <f t="shared" si="8"/>
        <v>44.22</v>
      </c>
      <c r="S19" s="5">
        <f t="shared" si="9"/>
        <v>4041.62</v>
      </c>
      <c r="T19" s="5">
        <f t="shared" si="10"/>
        <v>3962.37</v>
      </c>
      <c r="U19" s="5">
        <f t="shared" si="11"/>
        <v>66913.2</v>
      </c>
      <c r="V19" s="12">
        <f t="shared" si="12"/>
        <v>1540</v>
      </c>
      <c r="W19" s="5">
        <f t="shared" si="13"/>
        <v>68453.2</v>
      </c>
      <c r="X19" s="13"/>
      <c r="Y19" s="21"/>
      <c r="Z19" s="21"/>
      <c r="AA19" s="35"/>
      <c r="AB19" s="35"/>
    </row>
    <row r="20" spans="1:28" s="22" customFormat="1" ht="23.25" customHeight="1">
      <c r="A20" s="38"/>
      <c r="B20" s="4" t="s">
        <v>26</v>
      </c>
      <c r="C20" s="5">
        <v>27844.05</v>
      </c>
      <c r="D20" s="5">
        <f>11.1*12</f>
        <v>133.19999999999999</v>
      </c>
      <c r="E20" s="5"/>
      <c r="F20" s="5">
        <f t="shared" si="0"/>
        <v>2331.44</v>
      </c>
      <c r="G20" s="8">
        <v>3594.54</v>
      </c>
      <c r="H20" s="7">
        <f t="shared" si="1"/>
        <v>33903.229999999996</v>
      </c>
      <c r="I20" s="8">
        <v>859.77</v>
      </c>
      <c r="J20" s="8">
        <f t="shared" si="2"/>
        <v>10317.24</v>
      </c>
      <c r="K20" s="8">
        <f>2363.04+78.1</f>
        <v>2441.14</v>
      </c>
      <c r="L20" s="9">
        <v>700.12</v>
      </c>
      <c r="M20" s="5">
        <f t="shared" si="3"/>
        <v>47361.729999999996</v>
      </c>
      <c r="N20" s="10">
        <f t="shared" si="4"/>
        <v>615.70000000000005</v>
      </c>
      <c r="O20" s="10">
        <f t="shared" si="5"/>
        <v>805.15</v>
      </c>
      <c r="P20" s="5">
        <f t="shared" si="6"/>
        <v>48782.579999999994</v>
      </c>
      <c r="Q20" s="5">
        <f t="shared" si="7"/>
        <v>11610.25</v>
      </c>
      <c r="R20" s="5">
        <f t="shared" si="8"/>
        <v>45.37</v>
      </c>
      <c r="S20" s="5">
        <f t="shared" si="9"/>
        <v>4146.5200000000004</v>
      </c>
      <c r="T20" s="5">
        <f t="shared" si="10"/>
        <v>4065.22</v>
      </c>
      <c r="U20" s="5">
        <f t="shared" si="11"/>
        <v>68649.94</v>
      </c>
      <c r="V20" s="12">
        <f t="shared" si="12"/>
        <v>1540</v>
      </c>
      <c r="W20" s="5">
        <f t="shared" si="13"/>
        <v>70189.94</v>
      </c>
      <c r="X20" s="13"/>
      <c r="Y20" s="21"/>
      <c r="Z20" s="21"/>
      <c r="AA20" s="35"/>
      <c r="AB20" s="35"/>
    </row>
    <row r="21" spans="1:28" s="22" customFormat="1" ht="23.25" customHeight="1">
      <c r="A21" s="38"/>
      <c r="B21" s="4" t="s">
        <v>27</v>
      </c>
      <c r="C21" s="5">
        <v>27844.05</v>
      </c>
      <c r="D21" s="5">
        <f>11.1*12</f>
        <v>133.19999999999999</v>
      </c>
      <c r="E21" s="5"/>
      <c r="F21" s="5">
        <f t="shared" si="0"/>
        <v>2331.44</v>
      </c>
      <c r="G21" s="8">
        <v>4792.72</v>
      </c>
      <c r="H21" s="7">
        <f t="shared" si="1"/>
        <v>35101.409999999996</v>
      </c>
      <c r="I21" s="8">
        <v>859.77</v>
      </c>
      <c r="J21" s="8">
        <f t="shared" si="2"/>
        <v>10317.24</v>
      </c>
      <c r="K21" s="8">
        <f>2363.04+78.1</f>
        <v>2441.14</v>
      </c>
      <c r="L21" s="9">
        <v>700.12</v>
      </c>
      <c r="M21" s="5">
        <f t="shared" si="3"/>
        <v>48559.909999999996</v>
      </c>
      <c r="N21" s="10">
        <f t="shared" si="4"/>
        <v>631.28</v>
      </c>
      <c r="O21" s="10">
        <f t="shared" si="5"/>
        <v>825.52</v>
      </c>
      <c r="P21" s="5">
        <f t="shared" si="6"/>
        <v>50016.709999999992</v>
      </c>
      <c r="Q21" s="5">
        <f t="shared" si="7"/>
        <v>11903.98</v>
      </c>
      <c r="R21" s="5">
        <f t="shared" si="8"/>
        <v>46.52</v>
      </c>
      <c r="S21" s="5">
        <f t="shared" si="9"/>
        <v>4251.42</v>
      </c>
      <c r="T21" s="5">
        <f t="shared" si="10"/>
        <v>4168.0600000000004</v>
      </c>
      <c r="U21" s="5">
        <f t="shared" si="11"/>
        <v>70386.689999999988</v>
      </c>
      <c r="V21" s="12">
        <f t="shared" si="12"/>
        <v>1540</v>
      </c>
      <c r="W21" s="5">
        <f t="shared" si="13"/>
        <v>71926.689999999988</v>
      </c>
      <c r="X21" s="13"/>
      <c r="Y21" s="21"/>
      <c r="Z21" s="21"/>
      <c r="AA21" s="35"/>
      <c r="AB21" s="35"/>
    </row>
    <row r="22" spans="1:28" s="22" customFormat="1" ht="23.25" customHeight="1">
      <c r="A22" s="38"/>
      <c r="B22" s="4" t="s">
        <v>28</v>
      </c>
      <c r="C22" s="5">
        <v>25299.02</v>
      </c>
      <c r="D22" s="5">
        <f t="shared" ref="D22:D27" si="16">10.08*12</f>
        <v>120.96000000000001</v>
      </c>
      <c r="E22" s="5"/>
      <c r="F22" s="5">
        <f t="shared" si="0"/>
        <v>2118.33</v>
      </c>
      <c r="G22" s="8"/>
      <c r="H22" s="7">
        <f t="shared" si="1"/>
        <v>27538.309999999998</v>
      </c>
      <c r="I22" s="8">
        <v>773.49</v>
      </c>
      <c r="J22" s="8">
        <f t="shared" si="2"/>
        <v>9281.880000000001</v>
      </c>
      <c r="K22" s="8">
        <f t="shared" ref="K22:K27" si="17">2125.88+70.2</f>
        <v>2196.08</v>
      </c>
      <c r="L22" s="9">
        <v>700.12</v>
      </c>
      <c r="M22" s="5">
        <f t="shared" si="3"/>
        <v>39716.390000000007</v>
      </c>
      <c r="N22" s="10">
        <f t="shared" si="4"/>
        <v>516.30999999999995</v>
      </c>
      <c r="O22" s="10">
        <f t="shared" si="5"/>
        <v>675.18</v>
      </c>
      <c r="P22" s="5">
        <f t="shared" si="6"/>
        <v>40907.880000000005</v>
      </c>
      <c r="Q22" s="5">
        <f t="shared" si="7"/>
        <v>9736.08</v>
      </c>
      <c r="R22" s="5">
        <f t="shared" si="8"/>
        <v>38.04</v>
      </c>
      <c r="S22" s="5">
        <f t="shared" si="9"/>
        <v>3477.17</v>
      </c>
      <c r="T22" s="5">
        <f t="shared" si="10"/>
        <v>3408.99</v>
      </c>
      <c r="U22" s="5">
        <f t="shared" si="11"/>
        <v>57568.160000000003</v>
      </c>
      <c r="V22" s="12">
        <f t="shared" si="12"/>
        <v>1540</v>
      </c>
      <c r="W22" s="5">
        <f t="shared" si="13"/>
        <v>59108.160000000003</v>
      </c>
      <c r="X22" s="13"/>
      <c r="Y22" s="21"/>
      <c r="Z22" s="21"/>
      <c r="AA22" s="35"/>
      <c r="AB22" s="35"/>
    </row>
    <row r="23" spans="1:28" s="22" customFormat="1" ht="23.25" customHeight="1">
      <c r="A23" s="38" t="s">
        <v>38</v>
      </c>
      <c r="B23" s="4" t="s">
        <v>28</v>
      </c>
      <c r="C23" s="5">
        <v>25299.02</v>
      </c>
      <c r="D23" s="5">
        <f t="shared" si="16"/>
        <v>120.96000000000001</v>
      </c>
      <c r="E23" s="5"/>
      <c r="F23" s="5">
        <f t="shared" si="0"/>
        <v>2118.33</v>
      </c>
      <c r="G23" s="6"/>
      <c r="H23" s="7">
        <f t="shared" si="1"/>
        <v>27538.309999999998</v>
      </c>
      <c r="I23" s="8">
        <v>773.49</v>
      </c>
      <c r="J23" s="8">
        <f t="shared" si="2"/>
        <v>9281.880000000001</v>
      </c>
      <c r="K23" s="8">
        <f t="shared" si="17"/>
        <v>2196.08</v>
      </c>
      <c r="L23" s="9">
        <v>700.12</v>
      </c>
      <c r="M23" s="5">
        <f t="shared" si="3"/>
        <v>39716.390000000007</v>
      </c>
      <c r="N23" s="10">
        <f t="shared" si="4"/>
        <v>516.30999999999995</v>
      </c>
      <c r="O23" s="10">
        <f t="shared" si="5"/>
        <v>675.18</v>
      </c>
      <c r="P23" s="5">
        <f t="shared" si="6"/>
        <v>40907.880000000005</v>
      </c>
      <c r="Q23" s="5">
        <f t="shared" si="7"/>
        <v>9736.08</v>
      </c>
      <c r="R23" s="5">
        <f t="shared" si="8"/>
        <v>38.04</v>
      </c>
      <c r="S23" s="5">
        <f t="shared" si="9"/>
        <v>3477.17</v>
      </c>
      <c r="T23" s="5">
        <f t="shared" si="10"/>
        <v>3408.99</v>
      </c>
      <c r="U23" s="5">
        <f t="shared" si="11"/>
        <v>57568.160000000003</v>
      </c>
      <c r="V23" s="12">
        <f t="shared" si="12"/>
        <v>1540</v>
      </c>
      <c r="W23" s="5">
        <f t="shared" si="13"/>
        <v>59108.160000000003</v>
      </c>
      <c r="X23" s="13"/>
      <c r="Y23" s="21"/>
      <c r="Z23" s="21"/>
      <c r="AA23" s="35"/>
      <c r="AB23" s="35"/>
    </row>
    <row r="24" spans="1:28" s="22" customFormat="1" ht="23.25" customHeight="1">
      <c r="A24" s="38"/>
      <c r="B24" s="4" t="s">
        <v>39</v>
      </c>
      <c r="C24" s="5">
        <v>25299.02</v>
      </c>
      <c r="D24" s="5">
        <f t="shared" si="16"/>
        <v>120.96000000000001</v>
      </c>
      <c r="E24" s="5"/>
      <c r="F24" s="5">
        <f t="shared" si="0"/>
        <v>2118.33</v>
      </c>
      <c r="G24" s="8">
        <v>1044.6600000000001</v>
      </c>
      <c r="H24" s="7">
        <f t="shared" si="1"/>
        <v>28582.969999999998</v>
      </c>
      <c r="I24" s="8">
        <v>773.49</v>
      </c>
      <c r="J24" s="8">
        <f t="shared" si="2"/>
        <v>9281.880000000001</v>
      </c>
      <c r="K24" s="8">
        <f t="shared" si="17"/>
        <v>2196.08</v>
      </c>
      <c r="L24" s="9">
        <v>700.12</v>
      </c>
      <c r="M24" s="5">
        <f t="shared" si="3"/>
        <v>40761.050000000003</v>
      </c>
      <c r="N24" s="10">
        <f t="shared" si="4"/>
        <v>529.89</v>
      </c>
      <c r="O24" s="10">
        <f t="shared" si="5"/>
        <v>692.94</v>
      </c>
      <c r="P24" s="5">
        <f t="shared" si="6"/>
        <v>41983.880000000005</v>
      </c>
      <c r="Q24" s="5">
        <f t="shared" si="7"/>
        <v>9992.16</v>
      </c>
      <c r="R24" s="5">
        <f t="shared" si="8"/>
        <v>39.049999999999997</v>
      </c>
      <c r="S24" s="5">
        <f t="shared" si="9"/>
        <v>3568.63</v>
      </c>
      <c r="T24" s="5">
        <f t="shared" si="10"/>
        <v>3498.66</v>
      </c>
      <c r="U24" s="5">
        <f t="shared" si="11"/>
        <v>59082.380000000005</v>
      </c>
      <c r="V24" s="12">
        <f t="shared" si="12"/>
        <v>1540</v>
      </c>
      <c r="W24" s="5">
        <f t="shared" si="13"/>
        <v>60622.380000000005</v>
      </c>
      <c r="X24" s="13"/>
      <c r="Y24" s="21"/>
      <c r="Z24" s="21"/>
      <c r="AA24" s="35"/>
      <c r="AB24" s="35"/>
    </row>
    <row r="25" spans="1:28" s="22" customFormat="1" ht="23.25" customHeight="1">
      <c r="A25" s="38"/>
      <c r="B25" s="4" t="s">
        <v>40</v>
      </c>
      <c r="C25" s="5">
        <v>25299.02</v>
      </c>
      <c r="D25" s="5">
        <f t="shared" si="16"/>
        <v>120.96000000000001</v>
      </c>
      <c r="E25" s="5"/>
      <c r="F25" s="5">
        <f t="shared" si="0"/>
        <v>2118.33</v>
      </c>
      <c r="G25" s="8">
        <v>2089.3200000000002</v>
      </c>
      <c r="H25" s="7">
        <f t="shared" si="1"/>
        <v>29627.629999999997</v>
      </c>
      <c r="I25" s="8">
        <v>773.49</v>
      </c>
      <c r="J25" s="8">
        <f t="shared" si="2"/>
        <v>9281.880000000001</v>
      </c>
      <c r="K25" s="8">
        <f t="shared" si="17"/>
        <v>2196.08</v>
      </c>
      <c r="L25" s="9">
        <v>700.12</v>
      </c>
      <c r="M25" s="5">
        <f t="shared" si="3"/>
        <v>41805.71</v>
      </c>
      <c r="N25" s="10">
        <f t="shared" si="4"/>
        <v>543.47</v>
      </c>
      <c r="O25" s="10">
        <f t="shared" si="5"/>
        <v>710.7</v>
      </c>
      <c r="P25" s="5">
        <f t="shared" si="6"/>
        <v>43059.88</v>
      </c>
      <c r="Q25" s="5">
        <f t="shared" si="7"/>
        <v>10248.25</v>
      </c>
      <c r="R25" s="5">
        <f t="shared" si="8"/>
        <v>40.049999999999997</v>
      </c>
      <c r="S25" s="5">
        <f t="shared" si="9"/>
        <v>3660.09</v>
      </c>
      <c r="T25" s="5">
        <f t="shared" si="10"/>
        <v>3588.32</v>
      </c>
      <c r="U25" s="5">
        <f t="shared" si="11"/>
        <v>60596.590000000004</v>
      </c>
      <c r="V25" s="12">
        <f t="shared" si="12"/>
        <v>1540</v>
      </c>
      <c r="W25" s="5">
        <f t="shared" si="13"/>
        <v>62136.590000000004</v>
      </c>
      <c r="X25" s="13"/>
      <c r="Y25" s="21"/>
      <c r="Z25" s="21"/>
      <c r="AA25" s="35"/>
      <c r="AB25" s="35"/>
    </row>
    <row r="26" spans="1:28" s="22" customFormat="1" ht="23.25" customHeight="1">
      <c r="A26" s="38"/>
      <c r="B26" s="4" t="s">
        <v>41</v>
      </c>
      <c r="C26" s="5">
        <v>25299.02</v>
      </c>
      <c r="D26" s="5">
        <f t="shared" si="16"/>
        <v>120.96000000000001</v>
      </c>
      <c r="E26" s="5"/>
      <c r="F26" s="5">
        <f t="shared" si="0"/>
        <v>2118.33</v>
      </c>
      <c r="G26" s="8">
        <v>3133.9800000000005</v>
      </c>
      <c r="H26" s="7">
        <f t="shared" si="1"/>
        <v>30672.289999999997</v>
      </c>
      <c r="I26" s="8">
        <v>773.49</v>
      </c>
      <c r="J26" s="8">
        <f t="shared" si="2"/>
        <v>9281.880000000001</v>
      </c>
      <c r="K26" s="8">
        <f t="shared" si="17"/>
        <v>2196.08</v>
      </c>
      <c r="L26" s="9">
        <v>700.12</v>
      </c>
      <c r="M26" s="5">
        <f t="shared" si="3"/>
        <v>42850.37</v>
      </c>
      <c r="N26" s="10">
        <f t="shared" si="4"/>
        <v>557.04999999999995</v>
      </c>
      <c r="O26" s="10">
        <f t="shared" si="5"/>
        <v>728.46</v>
      </c>
      <c r="P26" s="5">
        <f t="shared" si="6"/>
        <v>44135.880000000005</v>
      </c>
      <c r="Q26" s="5">
        <f t="shared" si="7"/>
        <v>10504.34</v>
      </c>
      <c r="R26" s="5">
        <f t="shared" si="8"/>
        <v>41.05</v>
      </c>
      <c r="S26" s="5">
        <f t="shared" si="9"/>
        <v>3751.55</v>
      </c>
      <c r="T26" s="5">
        <f t="shared" si="10"/>
        <v>3677.99</v>
      </c>
      <c r="U26" s="5">
        <f t="shared" si="11"/>
        <v>62110.810000000005</v>
      </c>
      <c r="V26" s="12">
        <f t="shared" si="12"/>
        <v>1540</v>
      </c>
      <c r="W26" s="5">
        <f t="shared" si="13"/>
        <v>63650.810000000005</v>
      </c>
      <c r="X26" s="13"/>
      <c r="Y26" s="21"/>
      <c r="Z26" s="21"/>
      <c r="AA26" s="35"/>
      <c r="AB26" s="35"/>
    </row>
    <row r="27" spans="1:28" s="22" customFormat="1" ht="23.25" customHeight="1">
      <c r="A27" s="38"/>
      <c r="B27" s="4" t="s">
        <v>42</v>
      </c>
      <c r="C27" s="5">
        <v>25299.02</v>
      </c>
      <c r="D27" s="5">
        <f t="shared" si="16"/>
        <v>120.96000000000001</v>
      </c>
      <c r="E27" s="5"/>
      <c r="F27" s="5">
        <f t="shared" si="0"/>
        <v>2118.33</v>
      </c>
      <c r="G27" s="8">
        <v>4178.6400000000003</v>
      </c>
      <c r="H27" s="7">
        <f t="shared" si="1"/>
        <v>31716.949999999997</v>
      </c>
      <c r="I27" s="8">
        <v>773.49</v>
      </c>
      <c r="J27" s="8">
        <f t="shared" si="2"/>
        <v>9281.880000000001</v>
      </c>
      <c r="K27" s="8">
        <f t="shared" si="17"/>
        <v>2196.08</v>
      </c>
      <c r="L27" s="9">
        <v>700.12</v>
      </c>
      <c r="M27" s="5">
        <f t="shared" si="3"/>
        <v>43895.030000000006</v>
      </c>
      <c r="N27" s="10">
        <f t="shared" si="4"/>
        <v>570.64</v>
      </c>
      <c r="O27" s="10">
        <f t="shared" si="5"/>
        <v>746.22</v>
      </c>
      <c r="P27" s="5">
        <f t="shared" si="6"/>
        <v>45211.890000000007</v>
      </c>
      <c r="Q27" s="5">
        <f t="shared" si="7"/>
        <v>10760.43</v>
      </c>
      <c r="R27" s="5">
        <f t="shared" si="8"/>
        <v>42.05</v>
      </c>
      <c r="S27" s="5">
        <f t="shared" si="9"/>
        <v>3843.01</v>
      </c>
      <c r="T27" s="5">
        <f t="shared" si="10"/>
        <v>3767.66</v>
      </c>
      <c r="U27" s="5">
        <f t="shared" si="11"/>
        <v>63625.040000000008</v>
      </c>
      <c r="V27" s="12">
        <f t="shared" si="12"/>
        <v>1540</v>
      </c>
      <c r="W27" s="5">
        <f t="shared" si="13"/>
        <v>65165.040000000008</v>
      </c>
      <c r="X27" s="13"/>
      <c r="Y27" s="21"/>
      <c r="Z27" s="21"/>
      <c r="AA27" s="35"/>
      <c r="AB27" s="35"/>
    </row>
    <row r="28" spans="1:28" s="22" customFormat="1" ht="23.25" customHeight="1">
      <c r="A28" s="38"/>
      <c r="B28" s="4" t="s">
        <v>29</v>
      </c>
      <c r="C28" s="5">
        <v>23278.51</v>
      </c>
      <c r="D28" s="5">
        <f>9.26*12</f>
        <v>111.12</v>
      </c>
      <c r="E28" s="5"/>
      <c r="F28" s="5">
        <f t="shared" si="0"/>
        <v>1949.14</v>
      </c>
      <c r="G28" s="8"/>
      <c r="H28" s="7">
        <f t="shared" si="1"/>
        <v>25338.769999999997</v>
      </c>
      <c r="I28" s="8">
        <v>659.31</v>
      </c>
      <c r="J28" s="8">
        <f t="shared" si="2"/>
        <v>7911.7199999999993</v>
      </c>
      <c r="K28" s="8">
        <f>1812.11+59.9</f>
        <v>1872.01</v>
      </c>
      <c r="L28" s="9">
        <v>700.12</v>
      </c>
      <c r="M28" s="5">
        <f t="shared" si="3"/>
        <v>35822.620000000003</v>
      </c>
      <c r="N28" s="10">
        <f t="shared" si="4"/>
        <v>465.69</v>
      </c>
      <c r="O28" s="10">
        <f t="shared" si="5"/>
        <v>608.98</v>
      </c>
      <c r="P28" s="5">
        <f t="shared" si="6"/>
        <v>36897.290000000008</v>
      </c>
      <c r="Q28" s="5">
        <f t="shared" si="7"/>
        <v>8781.56</v>
      </c>
      <c r="R28" s="5">
        <f t="shared" si="8"/>
        <v>34.31</v>
      </c>
      <c r="S28" s="5">
        <f t="shared" si="9"/>
        <v>3136.27</v>
      </c>
      <c r="T28" s="5">
        <f t="shared" si="10"/>
        <v>3074.77</v>
      </c>
      <c r="U28" s="5">
        <f t="shared" si="11"/>
        <v>51924.2</v>
      </c>
      <c r="V28" s="12">
        <f t="shared" si="12"/>
        <v>1540</v>
      </c>
      <c r="W28" s="5">
        <f t="shared" si="13"/>
        <v>53464.2</v>
      </c>
      <c r="X28" s="13"/>
      <c r="Y28" s="21"/>
      <c r="Z28" s="21"/>
      <c r="AA28" s="35"/>
      <c r="AB28" s="35"/>
    </row>
    <row r="29" spans="1:28" s="22" customFormat="1" ht="23.25" customHeight="1">
      <c r="A29" s="38"/>
      <c r="B29" s="4" t="s">
        <v>35</v>
      </c>
      <c r="C29" s="5">
        <v>21205.02</v>
      </c>
      <c r="D29" s="5">
        <f t="shared" ref="D29:D34" si="18">8.45*12</f>
        <v>101.39999999999999</v>
      </c>
      <c r="E29" s="5">
        <v>117.72</v>
      </c>
      <c r="F29" s="5">
        <f t="shared" si="0"/>
        <v>1785.35</v>
      </c>
      <c r="G29" s="8"/>
      <c r="H29" s="7">
        <f t="shared" si="1"/>
        <v>23209.49</v>
      </c>
      <c r="I29" s="8">
        <v>573.03</v>
      </c>
      <c r="J29" s="8">
        <f t="shared" si="2"/>
        <v>6876.36</v>
      </c>
      <c r="K29" s="8">
        <f t="shared" ref="K29:K34" si="19">1574.96+52</f>
        <v>1626.96</v>
      </c>
      <c r="L29" s="9">
        <v>700.12</v>
      </c>
      <c r="M29" s="5">
        <f t="shared" si="3"/>
        <v>32412.93</v>
      </c>
      <c r="N29" s="10">
        <f t="shared" si="4"/>
        <v>421.37</v>
      </c>
      <c r="O29" s="10">
        <f t="shared" si="5"/>
        <v>551.02</v>
      </c>
      <c r="P29" s="5">
        <f t="shared" si="6"/>
        <v>33385.32</v>
      </c>
      <c r="Q29" s="5">
        <f t="shared" si="7"/>
        <v>7945.71</v>
      </c>
      <c r="R29" s="5">
        <f t="shared" si="8"/>
        <v>31.05</v>
      </c>
      <c r="S29" s="5">
        <f t="shared" si="9"/>
        <v>2837.75</v>
      </c>
      <c r="T29" s="5">
        <f t="shared" si="10"/>
        <v>2782.11</v>
      </c>
      <c r="U29" s="5">
        <f t="shared" si="11"/>
        <v>46981.94</v>
      </c>
      <c r="V29" s="12">
        <f t="shared" si="12"/>
        <v>1540</v>
      </c>
      <c r="W29" s="5">
        <f t="shared" si="13"/>
        <v>48521.94</v>
      </c>
      <c r="X29" s="13"/>
      <c r="Y29" s="21"/>
      <c r="Z29" s="21"/>
      <c r="AA29" s="35"/>
      <c r="AB29" s="35"/>
    </row>
    <row r="30" spans="1:28" s="22" customFormat="1" ht="23.25" customHeight="1">
      <c r="A30" s="38" t="s">
        <v>43</v>
      </c>
      <c r="B30" s="4" t="s">
        <v>35</v>
      </c>
      <c r="C30" s="5">
        <v>21205.02</v>
      </c>
      <c r="D30" s="5">
        <f t="shared" si="18"/>
        <v>101.39999999999999</v>
      </c>
      <c r="E30" s="5">
        <v>117.72</v>
      </c>
      <c r="F30" s="5">
        <f t="shared" si="0"/>
        <v>1785.35</v>
      </c>
      <c r="G30" s="6"/>
      <c r="H30" s="7">
        <f t="shared" si="1"/>
        <v>23209.49</v>
      </c>
      <c r="I30" s="8">
        <v>573.03</v>
      </c>
      <c r="J30" s="8">
        <f t="shared" si="2"/>
        <v>6876.36</v>
      </c>
      <c r="K30" s="8">
        <f t="shared" si="19"/>
        <v>1626.96</v>
      </c>
      <c r="L30" s="9">
        <v>700.12</v>
      </c>
      <c r="M30" s="5">
        <f t="shared" si="3"/>
        <v>32412.93</v>
      </c>
      <c r="N30" s="10">
        <f t="shared" si="4"/>
        <v>421.37</v>
      </c>
      <c r="O30" s="10">
        <f t="shared" si="5"/>
        <v>551.02</v>
      </c>
      <c r="P30" s="5">
        <f t="shared" si="6"/>
        <v>33385.32</v>
      </c>
      <c r="Q30" s="5">
        <f t="shared" si="7"/>
        <v>7945.71</v>
      </c>
      <c r="R30" s="5">
        <f t="shared" si="8"/>
        <v>31.05</v>
      </c>
      <c r="S30" s="5">
        <f t="shared" si="9"/>
        <v>2837.75</v>
      </c>
      <c r="T30" s="5">
        <f t="shared" si="10"/>
        <v>2782.11</v>
      </c>
      <c r="U30" s="5">
        <f t="shared" si="11"/>
        <v>46981.94</v>
      </c>
      <c r="V30" s="12">
        <f t="shared" si="12"/>
        <v>1540</v>
      </c>
      <c r="W30" s="5">
        <f t="shared" si="13"/>
        <v>48521.94</v>
      </c>
      <c r="X30" s="13"/>
      <c r="Y30" s="21"/>
      <c r="Z30" s="21"/>
      <c r="AA30" s="35"/>
      <c r="AB30" s="35"/>
    </row>
    <row r="31" spans="1:28" s="22" customFormat="1" ht="23.25" customHeight="1">
      <c r="A31" s="38"/>
      <c r="B31" s="4" t="s">
        <v>44</v>
      </c>
      <c r="C31" s="5">
        <v>21205.02</v>
      </c>
      <c r="D31" s="5">
        <f t="shared" si="18"/>
        <v>101.39999999999999</v>
      </c>
      <c r="E31" s="5">
        <v>117.72</v>
      </c>
      <c r="F31" s="5">
        <f t="shared" si="0"/>
        <v>1785.35</v>
      </c>
      <c r="G31" s="8">
        <v>792.76</v>
      </c>
      <c r="H31" s="7">
        <f t="shared" si="1"/>
        <v>24002.25</v>
      </c>
      <c r="I31" s="8">
        <v>573.03</v>
      </c>
      <c r="J31" s="8">
        <f t="shared" si="2"/>
        <v>6876.36</v>
      </c>
      <c r="K31" s="8">
        <f t="shared" si="19"/>
        <v>1626.96</v>
      </c>
      <c r="L31" s="9">
        <v>700.12</v>
      </c>
      <c r="M31" s="5">
        <f t="shared" si="3"/>
        <v>33205.69</v>
      </c>
      <c r="N31" s="10">
        <f t="shared" si="4"/>
        <v>431.67</v>
      </c>
      <c r="O31" s="10">
        <f t="shared" si="5"/>
        <v>564.5</v>
      </c>
      <c r="P31" s="5">
        <f t="shared" si="6"/>
        <v>34201.86</v>
      </c>
      <c r="Q31" s="5">
        <f t="shared" si="7"/>
        <v>8140.04</v>
      </c>
      <c r="R31" s="5">
        <f t="shared" si="8"/>
        <v>31.81</v>
      </c>
      <c r="S31" s="5">
        <f t="shared" si="9"/>
        <v>2907.16</v>
      </c>
      <c r="T31" s="5">
        <f t="shared" si="10"/>
        <v>2850.16</v>
      </c>
      <c r="U31" s="5">
        <f t="shared" si="11"/>
        <v>48131.03</v>
      </c>
      <c r="V31" s="12">
        <f t="shared" si="12"/>
        <v>1540</v>
      </c>
      <c r="W31" s="5">
        <f t="shared" si="13"/>
        <v>49671.03</v>
      </c>
      <c r="X31" s="13"/>
      <c r="Y31" s="21"/>
      <c r="Z31" s="21"/>
      <c r="AA31" s="35"/>
      <c r="AB31" s="35"/>
    </row>
    <row r="32" spans="1:28" s="22" customFormat="1" ht="23.25" customHeight="1">
      <c r="A32" s="38"/>
      <c r="B32" s="4" t="s">
        <v>45</v>
      </c>
      <c r="C32" s="5">
        <v>21205.02</v>
      </c>
      <c r="D32" s="5">
        <f t="shared" si="18"/>
        <v>101.39999999999999</v>
      </c>
      <c r="E32" s="5">
        <v>117.72</v>
      </c>
      <c r="F32" s="5">
        <f t="shared" si="0"/>
        <v>1785.35</v>
      </c>
      <c r="G32" s="8">
        <v>1585.52</v>
      </c>
      <c r="H32" s="7">
        <f t="shared" si="1"/>
        <v>24795.010000000002</v>
      </c>
      <c r="I32" s="8">
        <v>573.03</v>
      </c>
      <c r="J32" s="8">
        <f t="shared" si="2"/>
        <v>6876.36</v>
      </c>
      <c r="K32" s="8">
        <f t="shared" si="19"/>
        <v>1626.96</v>
      </c>
      <c r="L32" s="9">
        <v>700.12</v>
      </c>
      <c r="M32" s="5">
        <f t="shared" si="3"/>
        <v>33998.450000000004</v>
      </c>
      <c r="N32" s="10">
        <f t="shared" si="4"/>
        <v>441.98</v>
      </c>
      <c r="O32" s="10">
        <f t="shared" si="5"/>
        <v>577.97</v>
      </c>
      <c r="P32" s="5">
        <f t="shared" si="6"/>
        <v>35018.400000000009</v>
      </c>
      <c r="Q32" s="5">
        <f t="shared" si="7"/>
        <v>8334.3799999999992</v>
      </c>
      <c r="R32" s="5">
        <f t="shared" si="8"/>
        <v>32.57</v>
      </c>
      <c r="S32" s="5">
        <f t="shared" si="9"/>
        <v>2976.56</v>
      </c>
      <c r="T32" s="5">
        <f t="shared" si="10"/>
        <v>2918.2</v>
      </c>
      <c r="U32" s="5">
        <f t="shared" si="11"/>
        <v>49280.11</v>
      </c>
      <c r="V32" s="12">
        <f t="shared" si="12"/>
        <v>1540</v>
      </c>
      <c r="W32" s="5">
        <f t="shared" si="13"/>
        <v>50820.11</v>
      </c>
      <c r="X32" s="13"/>
      <c r="Y32" s="21"/>
      <c r="Z32" s="21"/>
      <c r="AA32" s="35"/>
      <c r="AB32" s="35"/>
    </row>
    <row r="33" spans="1:28" s="22" customFormat="1" ht="23.25" customHeight="1">
      <c r="A33" s="38"/>
      <c r="B33" s="4" t="s">
        <v>46</v>
      </c>
      <c r="C33" s="5">
        <v>21205.02</v>
      </c>
      <c r="D33" s="5">
        <f t="shared" si="18"/>
        <v>101.39999999999999</v>
      </c>
      <c r="E33" s="5">
        <v>117.72</v>
      </c>
      <c r="F33" s="5">
        <f t="shared" si="0"/>
        <v>1785.35</v>
      </c>
      <c r="G33" s="8">
        <v>2378.2799999999997</v>
      </c>
      <c r="H33" s="7">
        <f t="shared" si="1"/>
        <v>25587.77</v>
      </c>
      <c r="I33" s="8">
        <v>573.03</v>
      </c>
      <c r="J33" s="8">
        <f t="shared" si="2"/>
        <v>6876.36</v>
      </c>
      <c r="K33" s="8">
        <f t="shared" si="19"/>
        <v>1626.96</v>
      </c>
      <c r="L33" s="9">
        <v>700.12</v>
      </c>
      <c r="M33" s="5">
        <f t="shared" si="3"/>
        <v>34791.210000000006</v>
      </c>
      <c r="N33" s="10">
        <f t="shared" si="4"/>
        <v>452.29</v>
      </c>
      <c r="O33" s="10">
        <f t="shared" si="5"/>
        <v>591.45000000000005</v>
      </c>
      <c r="P33" s="5">
        <f t="shared" si="6"/>
        <v>35834.950000000004</v>
      </c>
      <c r="Q33" s="5">
        <f t="shared" si="7"/>
        <v>8528.7199999999993</v>
      </c>
      <c r="R33" s="5">
        <f t="shared" si="8"/>
        <v>33.33</v>
      </c>
      <c r="S33" s="5">
        <f t="shared" si="9"/>
        <v>3045.97</v>
      </c>
      <c r="T33" s="5">
        <f t="shared" si="10"/>
        <v>2986.25</v>
      </c>
      <c r="U33" s="5">
        <f t="shared" si="11"/>
        <v>50429.220000000008</v>
      </c>
      <c r="V33" s="12">
        <f t="shared" si="12"/>
        <v>1540</v>
      </c>
      <c r="W33" s="5">
        <f t="shared" si="13"/>
        <v>51969.220000000008</v>
      </c>
      <c r="X33" s="13"/>
      <c r="Y33" s="21"/>
      <c r="Z33" s="21"/>
      <c r="AA33" s="35"/>
      <c r="AB33" s="35"/>
    </row>
    <row r="34" spans="1:28" s="22" customFormat="1" ht="23.25" customHeight="1">
      <c r="A34" s="38"/>
      <c r="B34" s="4" t="s">
        <v>47</v>
      </c>
      <c r="C34" s="5">
        <v>21205.02</v>
      </c>
      <c r="D34" s="5">
        <f t="shared" si="18"/>
        <v>101.39999999999999</v>
      </c>
      <c r="E34" s="5">
        <v>117.72</v>
      </c>
      <c r="F34" s="5">
        <f t="shared" si="0"/>
        <v>1785.35</v>
      </c>
      <c r="G34" s="8">
        <v>3171.04</v>
      </c>
      <c r="H34" s="7">
        <f t="shared" si="1"/>
        <v>26380.530000000002</v>
      </c>
      <c r="I34" s="8">
        <v>573.03</v>
      </c>
      <c r="J34" s="8">
        <f t="shared" si="2"/>
        <v>6876.36</v>
      </c>
      <c r="K34" s="8">
        <f t="shared" si="19"/>
        <v>1626.96</v>
      </c>
      <c r="L34" s="9">
        <v>700.12</v>
      </c>
      <c r="M34" s="5">
        <f t="shared" si="3"/>
        <v>35583.97</v>
      </c>
      <c r="N34" s="10">
        <f t="shared" si="4"/>
        <v>462.59</v>
      </c>
      <c r="O34" s="10">
        <f t="shared" si="5"/>
        <v>604.92999999999995</v>
      </c>
      <c r="P34" s="5">
        <f t="shared" si="6"/>
        <v>36651.49</v>
      </c>
      <c r="Q34" s="5">
        <f t="shared" si="7"/>
        <v>8723.0499999999993</v>
      </c>
      <c r="R34" s="5">
        <f t="shared" si="8"/>
        <v>34.090000000000003</v>
      </c>
      <c r="S34" s="5">
        <f t="shared" si="9"/>
        <v>3115.38</v>
      </c>
      <c r="T34" s="5">
        <f t="shared" si="10"/>
        <v>3054.29</v>
      </c>
      <c r="U34" s="5">
        <f t="shared" si="11"/>
        <v>51578.299999999988</v>
      </c>
      <c r="V34" s="12">
        <f t="shared" si="12"/>
        <v>1540</v>
      </c>
      <c r="W34" s="5">
        <f t="shared" si="13"/>
        <v>53118.299999999988</v>
      </c>
      <c r="X34" s="13"/>
      <c r="Y34" s="21"/>
      <c r="Z34" s="21"/>
      <c r="AA34" s="35"/>
      <c r="AB34" s="35"/>
    </row>
    <row r="35" spans="1:28" s="22" customFormat="1" ht="23.25" customHeight="1">
      <c r="A35" s="38"/>
      <c r="B35" s="4" t="s">
        <v>36</v>
      </c>
      <c r="C35" s="5">
        <v>19998.12</v>
      </c>
      <c r="D35" s="5">
        <f>7.97*12</f>
        <v>95.64</v>
      </c>
      <c r="E35" s="5">
        <v>171.12</v>
      </c>
      <c r="F35" s="5">
        <f t="shared" si="0"/>
        <v>1688.74</v>
      </c>
      <c r="G35" s="8"/>
      <c r="H35" s="7">
        <f t="shared" si="1"/>
        <v>21953.62</v>
      </c>
      <c r="I35" s="8">
        <v>490.47</v>
      </c>
      <c r="J35" s="8">
        <f t="shared" si="2"/>
        <v>5885.64</v>
      </c>
      <c r="K35" s="8">
        <f>1348.1+44.5</f>
        <v>1392.6</v>
      </c>
      <c r="L35" s="9">
        <v>700.12</v>
      </c>
      <c r="M35" s="5">
        <f t="shared" si="3"/>
        <v>29931.979999999996</v>
      </c>
      <c r="N35" s="10">
        <f t="shared" si="4"/>
        <v>389.12</v>
      </c>
      <c r="O35" s="10">
        <f t="shared" si="5"/>
        <v>508.84</v>
      </c>
      <c r="P35" s="5">
        <f t="shared" si="6"/>
        <v>30829.939999999995</v>
      </c>
      <c r="Q35" s="5">
        <f t="shared" si="7"/>
        <v>7337.53</v>
      </c>
      <c r="R35" s="5">
        <f t="shared" si="8"/>
        <v>28.67</v>
      </c>
      <c r="S35" s="5">
        <f t="shared" si="9"/>
        <v>2620.54</v>
      </c>
      <c r="T35" s="5">
        <f t="shared" si="10"/>
        <v>2569.16</v>
      </c>
      <c r="U35" s="5">
        <f t="shared" si="11"/>
        <v>43385.84</v>
      </c>
      <c r="V35" s="12">
        <f t="shared" si="12"/>
        <v>1540</v>
      </c>
      <c r="W35" s="5">
        <f t="shared" si="13"/>
        <v>44925.84</v>
      </c>
      <c r="X35" s="13"/>
      <c r="Y35" s="21"/>
      <c r="Z35" s="21"/>
      <c r="AA35" s="35"/>
      <c r="AB35" s="35"/>
    </row>
    <row r="36" spans="1:28" ht="23.25" customHeight="1">
      <c r="B36" s="23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5"/>
      <c r="Y36" s="21"/>
      <c r="Z36" s="21"/>
    </row>
    <row r="37" spans="1:28" ht="56.25">
      <c r="A37" s="2" t="s">
        <v>1</v>
      </c>
      <c r="B37" s="2" t="s">
        <v>48</v>
      </c>
      <c r="C37" s="3" t="s">
        <v>3</v>
      </c>
      <c r="D37" s="3" t="s">
        <v>73</v>
      </c>
      <c r="E37" s="3" t="s">
        <v>5</v>
      </c>
      <c r="F37" s="3" t="s">
        <v>83</v>
      </c>
      <c r="G37" s="3" t="s">
        <v>49</v>
      </c>
      <c r="H37" s="3" t="s">
        <v>85</v>
      </c>
      <c r="I37" s="3" t="s">
        <v>11</v>
      </c>
      <c r="J37" s="3" t="s">
        <v>75</v>
      </c>
      <c r="K37" s="3" t="s">
        <v>76</v>
      </c>
      <c r="L37" s="2" t="s">
        <v>84</v>
      </c>
      <c r="M37" s="3" t="s">
        <v>77</v>
      </c>
      <c r="N37" s="2" t="s">
        <v>13</v>
      </c>
      <c r="O37" s="2" t="s">
        <v>14</v>
      </c>
      <c r="P37" s="2" t="s">
        <v>15</v>
      </c>
      <c r="Q37" s="3" t="s">
        <v>16</v>
      </c>
      <c r="R37" s="3" t="s">
        <v>17</v>
      </c>
      <c r="S37" s="3" t="s">
        <v>18</v>
      </c>
      <c r="T37" s="3" t="s">
        <v>19</v>
      </c>
      <c r="U37" s="14"/>
      <c r="V37" s="14"/>
      <c r="W37" s="15"/>
    </row>
    <row r="38" spans="1:28" ht="23.25" customHeight="1">
      <c r="A38" s="36" t="s">
        <v>51</v>
      </c>
      <c r="B38" s="24" t="s">
        <v>52</v>
      </c>
      <c r="C38" s="16">
        <v>51523.85</v>
      </c>
      <c r="D38" s="17">
        <f>20.68*12</f>
        <v>248.16</v>
      </c>
      <c r="E38" s="5">
        <f t="shared" ref="E38:E58" si="20">ROUND((C38+D38)/12,2)</f>
        <v>4314.33</v>
      </c>
      <c r="F38" s="7">
        <f>+C38+D38+E38</f>
        <v>56086.340000000004</v>
      </c>
      <c r="G38" s="16">
        <f>2039.05+(7.9*13)</f>
        <v>2141.75</v>
      </c>
      <c r="H38" s="18">
        <f>+F38+G38</f>
        <v>58228.090000000004</v>
      </c>
      <c r="I38" s="19">
        <v>615.25</v>
      </c>
      <c r="J38" s="16">
        <f>+H38+I38</f>
        <v>58843.340000000004</v>
      </c>
      <c r="K38" s="10">
        <f>ROUND(J38*1.3%,2)</f>
        <v>764.96</v>
      </c>
      <c r="L38" s="10">
        <f>ROUND(J38*(3%-1.3%),2)</f>
        <v>1000.34</v>
      </c>
      <c r="M38" s="5">
        <f>SUM(J38:L38)</f>
        <v>60608.639999999999</v>
      </c>
      <c r="N38" s="5">
        <f>ROUND(M38*23.8%,2)</f>
        <v>14424.86</v>
      </c>
      <c r="O38" s="5">
        <f>ROUND(M38*0.093%,2)</f>
        <v>56.37</v>
      </c>
      <c r="P38" s="5">
        <f>ROUND(M38*8.5%,2)</f>
        <v>5151.7299999999996</v>
      </c>
      <c r="Q38" s="5">
        <f>ROUND(M38/12,2)</f>
        <v>5050.72</v>
      </c>
      <c r="R38" s="5">
        <f>SUM(M38:Q38)</f>
        <v>85292.319999999992</v>
      </c>
      <c r="S38" s="12">
        <f>7*220</f>
        <v>1540</v>
      </c>
      <c r="T38" s="5">
        <f>+R38+S38</f>
        <v>86832.319999999992</v>
      </c>
      <c r="U38" s="14"/>
      <c r="V38" s="14"/>
      <c r="W38" s="14"/>
    </row>
    <row r="39" spans="1:28" ht="23.25" customHeight="1">
      <c r="A39" s="36"/>
      <c r="B39" s="25" t="s">
        <v>53</v>
      </c>
      <c r="C39" s="16">
        <v>56699.02</v>
      </c>
      <c r="D39" s="17">
        <f>22.76*12</f>
        <v>273.12</v>
      </c>
      <c r="E39" s="5">
        <f t="shared" si="20"/>
        <v>4747.68</v>
      </c>
      <c r="F39" s="7">
        <f t="shared" ref="F39:F58" si="21">+C39+D39+E39</f>
        <v>61719.82</v>
      </c>
      <c r="G39" s="16">
        <f t="shared" ref="G39:G44" si="22">2039.05+(7.9*13)</f>
        <v>2141.75</v>
      </c>
      <c r="H39" s="18">
        <f t="shared" ref="H39:H58" si="23">+F39+G39</f>
        <v>63861.57</v>
      </c>
      <c r="I39" s="19">
        <v>615.25</v>
      </c>
      <c r="J39" s="16">
        <f t="shared" ref="J39:J58" si="24">+H39+I39</f>
        <v>64476.82</v>
      </c>
      <c r="K39" s="10">
        <f t="shared" ref="K39:K58" si="25">ROUND(J39*1.3%,2)</f>
        <v>838.2</v>
      </c>
      <c r="L39" s="10">
        <f t="shared" ref="L39:L58" si="26">ROUND(J39*(3%-1.3%),2)</f>
        <v>1096.1099999999999</v>
      </c>
      <c r="M39" s="5">
        <f t="shared" ref="M39:M58" si="27">SUM(J39:L39)</f>
        <v>66411.12999999999</v>
      </c>
      <c r="N39" s="5">
        <f t="shared" ref="N39:N58" si="28">ROUND(M39*23.8%,2)</f>
        <v>15805.85</v>
      </c>
      <c r="O39" s="5">
        <f t="shared" ref="O39:O58" si="29">ROUND(M39*0.093%,2)</f>
        <v>61.76</v>
      </c>
      <c r="P39" s="5">
        <f t="shared" ref="P39:P58" si="30">ROUND(M39*8.5%,2)</f>
        <v>5644.95</v>
      </c>
      <c r="Q39" s="5">
        <f t="shared" ref="Q39:Q58" si="31">ROUND(M39/12,2)</f>
        <v>5534.26</v>
      </c>
      <c r="R39" s="5">
        <f t="shared" ref="R39:R58" si="32">SUM(M39:Q39)</f>
        <v>93457.949999999983</v>
      </c>
      <c r="S39" s="12">
        <f t="shared" ref="S39:S58" si="33">7*220</f>
        <v>1540</v>
      </c>
      <c r="T39" s="5">
        <f t="shared" ref="T39:T58" si="34">+R39+S39</f>
        <v>94997.949999999983</v>
      </c>
      <c r="U39" s="14"/>
      <c r="V39" s="14"/>
      <c r="W39" s="14"/>
    </row>
    <row r="40" spans="1:28" ht="23.25" customHeight="1">
      <c r="A40" s="36"/>
      <c r="B40" s="25" t="s">
        <v>54</v>
      </c>
      <c r="C40" s="16">
        <v>62106.5</v>
      </c>
      <c r="D40" s="17">
        <f>24.93*12</f>
        <v>299.15999999999997</v>
      </c>
      <c r="E40" s="5">
        <f t="shared" si="20"/>
        <v>5200.47</v>
      </c>
      <c r="F40" s="7">
        <f t="shared" si="21"/>
        <v>67606.13</v>
      </c>
      <c r="G40" s="16">
        <f t="shared" si="22"/>
        <v>2141.75</v>
      </c>
      <c r="H40" s="18">
        <f t="shared" si="23"/>
        <v>69747.88</v>
      </c>
      <c r="I40" s="19">
        <v>615.25</v>
      </c>
      <c r="J40" s="16">
        <f t="shared" si="24"/>
        <v>70363.13</v>
      </c>
      <c r="K40" s="10">
        <f t="shared" si="25"/>
        <v>914.72</v>
      </c>
      <c r="L40" s="10">
        <f t="shared" si="26"/>
        <v>1196.17</v>
      </c>
      <c r="M40" s="5">
        <f t="shared" si="27"/>
        <v>72474.02</v>
      </c>
      <c r="N40" s="5">
        <f t="shared" si="28"/>
        <v>17248.82</v>
      </c>
      <c r="O40" s="5">
        <f t="shared" si="29"/>
        <v>67.400000000000006</v>
      </c>
      <c r="P40" s="5">
        <f t="shared" si="30"/>
        <v>6160.29</v>
      </c>
      <c r="Q40" s="5">
        <f t="shared" si="31"/>
        <v>6039.5</v>
      </c>
      <c r="R40" s="5">
        <f t="shared" si="32"/>
        <v>101990.02999999998</v>
      </c>
      <c r="S40" s="12">
        <f t="shared" si="33"/>
        <v>1540</v>
      </c>
      <c r="T40" s="5">
        <f t="shared" si="34"/>
        <v>103530.02999999998</v>
      </c>
      <c r="U40" s="14"/>
      <c r="V40" s="14"/>
      <c r="W40" s="14"/>
    </row>
    <row r="41" spans="1:28" ht="23.25" customHeight="1">
      <c r="A41" s="36"/>
      <c r="B41" s="25" t="s">
        <v>55</v>
      </c>
      <c r="C41" s="16">
        <v>67457.22</v>
      </c>
      <c r="D41" s="17">
        <f>27.08*12</f>
        <v>324.95999999999998</v>
      </c>
      <c r="E41" s="5">
        <f t="shared" si="20"/>
        <v>5648.52</v>
      </c>
      <c r="F41" s="7">
        <f t="shared" si="21"/>
        <v>73430.700000000012</v>
      </c>
      <c r="G41" s="16">
        <f t="shared" si="22"/>
        <v>2141.75</v>
      </c>
      <c r="H41" s="18">
        <f t="shared" si="23"/>
        <v>75572.450000000012</v>
      </c>
      <c r="I41" s="19">
        <v>615.25</v>
      </c>
      <c r="J41" s="16">
        <f t="shared" si="24"/>
        <v>76187.700000000012</v>
      </c>
      <c r="K41" s="10">
        <f t="shared" si="25"/>
        <v>990.44</v>
      </c>
      <c r="L41" s="10">
        <f t="shared" si="26"/>
        <v>1295.19</v>
      </c>
      <c r="M41" s="5">
        <f t="shared" si="27"/>
        <v>78473.330000000016</v>
      </c>
      <c r="N41" s="5">
        <f t="shared" si="28"/>
        <v>18676.650000000001</v>
      </c>
      <c r="O41" s="5">
        <f t="shared" si="29"/>
        <v>72.98</v>
      </c>
      <c r="P41" s="5">
        <f t="shared" si="30"/>
        <v>6670.23</v>
      </c>
      <c r="Q41" s="5">
        <f t="shared" si="31"/>
        <v>6539.44</v>
      </c>
      <c r="R41" s="5">
        <f t="shared" si="32"/>
        <v>110432.63</v>
      </c>
      <c r="S41" s="12">
        <f t="shared" si="33"/>
        <v>1540</v>
      </c>
      <c r="T41" s="5">
        <f t="shared" si="34"/>
        <v>111972.63</v>
      </c>
      <c r="U41" s="14"/>
      <c r="V41" s="14"/>
      <c r="W41" s="14"/>
    </row>
    <row r="42" spans="1:28" ht="23.25" customHeight="1">
      <c r="A42" s="36"/>
      <c r="B42" s="25" t="s">
        <v>56</v>
      </c>
      <c r="C42" s="16">
        <v>77257.48</v>
      </c>
      <c r="D42" s="17">
        <f>31.02*12</f>
        <v>372.24</v>
      </c>
      <c r="E42" s="5">
        <f t="shared" si="20"/>
        <v>6469.14</v>
      </c>
      <c r="F42" s="7">
        <f t="shared" si="21"/>
        <v>84098.86</v>
      </c>
      <c r="G42" s="16">
        <f t="shared" si="22"/>
        <v>2141.75</v>
      </c>
      <c r="H42" s="18">
        <f t="shared" si="23"/>
        <v>86240.61</v>
      </c>
      <c r="I42" s="19">
        <v>615.25</v>
      </c>
      <c r="J42" s="16">
        <f t="shared" si="24"/>
        <v>86855.86</v>
      </c>
      <c r="K42" s="10">
        <f t="shared" si="25"/>
        <v>1129.1300000000001</v>
      </c>
      <c r="L42" s="10">
        <f t="shared" si="26"/>
        <v>1476.55</v>
      </c>
      <c r="M42" s="5">
        <f t="shared" si="27"/>
        <v>89461.540000000008</v>
      </c>
      <c r="N42" s="5">
        <f t="shared" si="28"/>
        <v>21291.85</v>
      </c>
      <c r="O42" s="5">
        <f t="shared" si="29"/>
        <v>83.2</v>
      </c>
      <c r="P42" s="5">
        <f t="shared" si="30"/>
        <v>7604.23</v>
      </c>
      <c r="Q42" s="5">
        <f t="shared" si="31"/>
        <v>7455.13</v>
      </c>
      <c r="R42" s="5">
        <f t="shared" si="32"/>
        <v>125895.95000000001</v>
      </c>
      <c r="S42" s="12">
        <f t="shared" si="33"/>
        <v>1540</v>
      </c>
      <c r="T42" s="5">
        <f t="shared" si="34"/>
        <v>127435.95000000001</v>
      </c>
      <c r="U42" s="14"/>
      <c r="V42" s="14"/>
      <c r="W42" s="14"/>
    </row>
    <row r="43" spans="1:28" ht="23.25" customHeight="1">
      <c r="A43" s="36"/>
      <c r="B43" s="25" t="s">
        <v>57</v>
      </c>
      <c r="C43" s="16">
        <v>84659.75</v>
      </c>
      <c r="D43" s="17">
        <f>33.98*12</f>
        <v>407.76</v>
      </c>
      <c r="E43" s="5">
        <f t="shared" si="20"/>
        <v>7088.96</v>
      </c>
      <c r="F43" s="7">
        <f t="shared" si="21"/>
        <v>92156.47</v>
      </c>
      <c r="G43" s="16">
        <f t="shared" si="22"/>
        <v>2141.75</v>
      </c>
      <c r="H43" s="18">
        <f t="shared" si="23"/>
        <v>94298.22</v>
      </c>
      <c r="I43" s="19">
        <v>615.25</v>
      </c>
      <c r="J43" s="16">
        <f t="shared" si="24"/>
        <v>94913.47</v>
      </c>
      <c r="K43" s="10">
        <f t="shared" si="25"/>
        <v>1233.8800000000001</v>
      </c>
      <c r="L43" s="10">
        <f t="shared" si="26"/>
        <v>1613.53</v>
      </c>
      <c r="M43" s="5">
        <f t="shared" si="27"/>
        <v>97760.88</v>
      </c>
      <c r="N43" s="5">
        <f t="shared" si="28"/>
        <v>23267.09</v>
      </c>
      <c r="O43" s="5">
        <f t="shared" si="29"/>
        <v>90.92</v>
      </c>
      <c r="P43" s="5">
        <f t="shared" si="30"/>
        <v>8309.67</v>
      </c>
      <c r="Q43" s="5">
        <f t="shared" si="31"/>
        <v>8146.74</v>
      </c>
      <c r="R43" s="5">
        <f t="shared" si="32"/>
        <v>137575.29999999999</v>
      </c>
      <c r="S43" s="12">
        <f t="shared" si="33"/>
        <v>1540</v>
      </c>
      <c r="T43" s="5">
        <f t="shared" si="34"/>
        <v>139115.29999999999</v>
      </c>
      <c r="U43" s="14"/>
      <c r="V43" s="14"/>
      <c r="W43" s="14"/>
    </row>
    <row r="44" spans="1:28" ht="23.25" customHeight="1">
      <c r="A44" s="36"/>
      <c r="B44" s="25" t="s">
        <v>58</v>
      </c>
      <c r="C44" s="16">
        <v>94247.82</v>
      </c>
      <c r="D44" s="17">
        <f>37.83*12</f>
        <v>453.96</v>
      </c>
      <c r="E44" s="5">
        <f t="shared" si="20"/>
        <v>7891.82</v>
      </c>
      <c r="F44" s="7">
        <f t="shared" si="21"/>
        <v>102593.60000000001</v>
      </c>
      <c r="G44" s="16">
        <f t="shared" si="22"/>
        <v>2141.75</v>
      </c>
      <c r="H44" s="18">
        <f t="shared" si="23"/>
        <v>104735.35</v>
      </c>
      <c r="I44" s="19">
        <v>615.25</v>
      </c>
      <c r="J44" s="16">
        <f t="shared" si="24"/>
        <v>105350.6</v>
      </c>
      <c r="K44" s="10">
        <f t="shared" si="25"/>
        <v>1369.56</v>
      </c>
      <c r="L44" s="10">
        <f t="shared" si="26"/>
        <v>1790.96</v>
      </c>
      <c r="M44" s="5">
        <f t="shared" si="27"/>
        <v>108511.12000000001</v>
      </c>
      <c r="N44" s="5">
        <f t="shared" si="28"/>
        <v>25825.65</v>
      </c>
      <c r="O44" s="5">
        <f t="shared" si="29"/>
        <v>100.92</v>
      </c>
      <c r="P44" s="5">
        <f t="shared" si="30"/>
        <v>9223.4500000000007</v>
      </c>
      <c r="Q44" s="5">
        <f t="shared" si="31"/>
        <v>9042.59</v>
      </c>
      <c r="R44" s="5">
        <f t="shared" si="32"/>
        <v>152703.73000000004</v>
      </c>
      <c r="S44" s="12">
        <f t="shared" si="33"/>
        <v>1540</v>
      </c>
      <c r="T44" s="5">
        <f t="shared" si="34"/>
        <v>154243.73000000004</v>
      </c>
      <c r="U44" s="14"/>
      <c r="V44" s="14"/>
      <c r="W44" s="14"/>
    </row>
    <row r="45" spans="1:28" ht="23.25" customHeight="1">
      <c r="A45" s="36" t="s">
        <v>59</v>
      </c>
      <c r="B45" s="24" t="s">
        <v>52</v>
      </c>
      <c r="C45" s="16">
        <v>39943.17</v>
      </c>
      <c r="D45" s="17">
        <f>16.04*12</f>
        <v>192.48</v>
      </c>
      <c r="E45" s="5">
        <f t="shared" si="20"/>
        <v>3344.64</v>
      </c>
      <c r="F45" s="7">
        <f t="shared" si="21"/>
        <v>43480.29</v>
      </c>
      <c r="G45" s="16">
        <f>1694.68+(6.6*13)</f>
        <v>1780.48</v>
      </c>
      <c r="H45" s="18">
        <f t="shared" si="23"/>
        <v>45260.770000000004</v>
      </c>
      <c r="I45" s="19">
        <v>615.25</v>
      </c>
      <c r="J45" s="16">
        <f t="shared" si="24"/>
        <v>45876.020000000004</v>
      </c>
      <c r="K45" s="10">
        <f t="shared" si="25"/>
        <v>596.39</v>
      </c>
      <c r="L45" s="10">
        <f t="shared" si="26"/>
        <v>779.89</v>
      </c>
      <c r="M45" s="5">
        <f t="shared" si="27"/>
        <v>47252.3</v>
      </c>
      <c r="N45" s="5">
        <f t="shared" si="28"/>
        <v>11246.05</v>
      </c>
      <c r="O45" s="5">
        <f t="shared" si="29"/>
        <v>43.94</v>
      </c>
      <c r="P45" s="5">
        <f t="shared" si="30"/>
        <v>4016.45</v>
      </c>
      <c r="Q45" s="5">
        <f t="shared" si="31"/>
        <v>3937.69</v>
      </c>
      <c r="R45" s="5">
        <f t="shared" si="32"/>
        <v>66496.430000000008</v>
      </c>
      <c r="S45" s="12">
        <f t="shared" si="33"/>
        <v>1540</v>
      </c>
      <c r="T45" s="5">
        <f t="shared" si="34"/>
        <v>68036.430000000008</v>
      </c>
      <c r="U45" s="14"/>
      <c r="V45" s="14"/>
      <c r="W45" s="14"/>
    </row>
    <row r="46" spans="1:28" ht="23.25" customHeight="1">
      <c r="A46" s="36"/>
      <c r="B46" s="25" t="s">
        <v>53</v>
      </c>
      <c r="C46" s="16">
        <v>43632.19</v>
      </c>
      <c r="D46" s="17">
        <f>17.52*12</f>
        <v>210.24</v>
      </c>
      <c r="E46" s="5">
        <f t="shared" si="20"/>
        <v>3653.54</v>
      </c>
      <c r="F46" s="7">
        <f t="shared" si="21"/>
        <v>47495.97</v>
      </c>
      <c r="G46" s="16">
        <f t="shared" ref="G46:G51" si="35">1694.68+(6.6*13)</f>
        <v>1780.48</v>
      </c>
      <c r="H46" s="18">
        <f t="shared" si="23"/>
        <v>49276.450000000004</v>
      </c>
      <c r="I46" s="19">
        <v>615.25</v>
      </c>
      <c r="J46" s="16">
        <f t="shared" si="24"/>
        <v>49891.700000000004</v>
      </c>
      <c r="K46" s="10">
        <f t="shared" si="25"/>
        <v>648.59</v>
      </c>
      <c r="L46" s="10">
        <f t="shared" si="26"/>
        <v>848.16</v>
      </c>
      <c r="M46" s="5">
        <f t="shared" si="27"/>
        <v>51388.450000000004</v>
      </c>
      <c r="N46" s="5">
        <f t="shared" si="28"/>
        <v>12230.45</v>
      </c>
      <c r="O46" s="5">
        <f t="shared" si="29"/>
        <v>47.79</v>
      </c>
      <c r="P46" s="5">
        <f t="shared" si="30"/>
        <v>4368.0200000000004</v>
      </c>
      <c r="Q46" s="5">
        <f t="shared" si="31"/>
        <v>4282.37</v>
      </c>
      <c r="R46" s="5">
        <f t="shared" si="32"/>
        <v>72317.08</v>
      </c>
      <c r="S46" s="12">
        <f t="shared" si="33"/>
        <v>1540</v>
      </c>
      <c r="T46" s="5">
        <f t="shared" si="34"/>
        <v>73857.08</v>
      </c>
      <c r="U46" s="14"/>
      <c r="V46" s="14"/>
      <c r="W46" s="14"/>
    </row>
    <row r="47" spans="1:28" ht="23.25" customHeight="1">
      <c r="A47" s="36"/>
      <c r="B47" s="25" t="s">
        <v>54</v>
      </c>
      <c r="C47" s="16">
        <v>47460.14</v>
      </c>
      <c r="D47" s="17">
        <f>19.06*12</f>
        <v>228.71999999999997</v>
      </c>
      <c r="E47" s="5">
        <f t="shared" si="20"/>
        <v>3974.07</v>
      </c>
      <c r="F47" s="7">
        <f t="shared" si="21"/>
        <v>51662.93</v>
      </c>
      <c r="G47" s="16">
        <f t="shared" si="35"/>
        <v>1780.48</v>
      </c>
      <c r="H47" s="18">
        <f t="shared" si="23"/>
        <v>53443.41</v>
      </c>
      <c r="I47" s="19">
        <v>615.25</v>
      </c>
      <c r="J47" s="16">
        <f t="shared" si="24"/>
        <v>54058.66</v>
      </c>
      <c r="K47" s="10">
        <f t="shared" si="25"/>
        <v>702.76</v>
      </c>
      <c r="L47" s="10">
        <f t="shared" si="26"/>
        <v>919</v>
      </c>
      <c r="M47" s="5">
        <f t="shared" si="27"/>
        <v>55680.420000000006</v>
      </c>
      <c r="N47" s="5">
        <f t="shared" si="28"/>
        <v>13251.94</v>
      </c>
      <c r="O47" s="5">
        <f t="shared" si="29"/>
        <v>51.78</v>
      </c>
      <c r="P47" s="5">
        <f t="shared" si="30"/>
        <v>4732.84</v>
      </c>
      <c r="Q47" s="5">
        <f t="shared" si="31"/>
        <v>4640.04</v>
      </c>
      <c r="R47" s="5">
        <f t="shared" si="32"/>
        <v>78357.01999999999</v>
      </c>
      <c r="S47" s="12">
        <f t="shared" si="33"/>
        <v>1540</v>
      </c>
      <c r="T47" s="5">
        <f t="shared" si="34"/>
        <v>79897.01999999999</v>
      </c>
      <c r="U47" s="14"/>
      <c r="V47" s="14"/>
      <c r="W47" s="14"/>
    </row>
    <row r="48" spans="1:28" ht="23.25" customHeight="1">
      <c r="A48" s="36"/>
      <c r="B48" s="25" t="s">
        <v>55</v>
      </c>
      <c r="C48" s="16">
        <v>51294.05</v>
      </c>
      <c r="D48" s="17">
        <f>20.59*12</f>
        <v>247.07999999999998</v>
      </c>
      <c r="E48" s="5">
        <f t="shared" si="20"/>
        <v>4295.09</v>
      </c>
      <c r="F48" s="7">
        <f t="shared" si="21"/>
        <v>55836.22</v>
      </c>
      <c r="G48" s="16">
        <f t="shared" si="35"/>
        <v>1780.48</v>
      </c>
      <c r="H48" s="18">
        <f t="shared" si="23"/>
        <v>57616.700000000004</v>
      </c>
      <c r="I48" s="19">
        <v>615.25</v>
      </c>
      <c r="J48" s="16">
        <f t="shared" si="24"/>
        <v>58231.950000000004</v>
      </c>
      <c r="K48" s="10">
        <f t="shared" si="25"/>
        <v>757.02</v>
      </c>
      <c r="L48" s="10">
        <f t="shared" si="26"/>
        <v>989.94</v>
      </c>
      <c r="M48" s="5">
        <f t="shared" si="27"/>
        <v>59978.91</v>
      </c>
      <c r="N48" s="5">
        <f t="shared" si="28"/>
        <v>14274.98</v>
      </c>
      <c r="O48" s="5">
        <f t="shared" si="29"/>
        <v>55.78</v>
      </c>
      <c r="P48" s="5">
        <f t="shared" si="30"/>
        <v>5098.21</v>
      </c>
      <c r="Q48" s="5">
        <f t="shared" si="31"/>
        <v>4998.24</v>
      </c>
      <c r="R48" s="5">
        <f t="shared" si="32"/>
        <v>84406.12000000001</v>
      </c>
      <c r="S48" s="12">
        <f t="shared" si="33"/>
        <v>1540</v>
      </c>
      <c r="T48" s="5">
        <f t="shared" si="34"/>
        <v>85946.12000000001</v>
      </c>
      <c r="U48" s="14"/>
      <c r="V48" s="14"/>
      <c r="W48" s="14"/>
    </row>
    <row r="49" spans="1:23" ht="23.25" customHeight="1">
      <c r="A49" s="36"/>
      <c r="B49" s="25" t="s">
        <v>56</v>
      </c>
      <c r="C49" s="16">
        <v>57753.96</v>
      </c>
      <c r="D49" s="17">
        <f>23.18*12</f>
        <v>278.15999999999997</v>
      </c>
      <c r="E49" s="5">
        <f t="shared" si="20"/>
        <v>4836.01</v>
      </c>
      <c r="F49" s="7">
        <f t="shared" si="21"/>
        <v>62868.130000000005</v>
      </c>
      <c r="G49" s="16">
        <f t="shared" si="35"/>
        <v>1780.48</v>
      </c>
      <c r="H49" s="18">
        <f t="shared" si="23"/>
        <v>64648.610000000008</v>
      </c>
      <c r="I49" s="19">
        <v>615.25</v>
      </c>
      <c r="J49" s="16">
        <f t="shared" si="24"/>
        <v>65263.860000000008</v>
      </c>
      <c r="K49" s="10">
        <f t="shared" si="25"/>
        <v>848.43</v>
      </c>
      <c r="L49" s="10">
        <f t="shared" si="26"/>
        <v>1109.49</v>
      </c>
      <c r="M49" s="5">
        <f t="shared" si="27"/>
        <v>67221.780000000013</v>
      </c>
      <c r="N49" s="5">
        <f t="shared" si="28"/>
        <v>15998.78</v>
      </c>
      <c r="O49" s="5">
        <f t="shared" si="29"/>
        <v>62.52</v>
      </c>
      <c r="P49" s="5">
        <f t="shared" si="30"/>
        <v>5713.85</v>
      </c>
      <c r="Q49" s="5">
        <f t="shared" si="31"/>
        <v>5601.82</v>
      </c>
      <c r="R49" s="5">
        <f t="shared" si="32"/>
        <v>94598.750000000029</v>
      </c>
      <c r="S49" s="12">
        <f t="shared" si="33"/>
        <v>1540</v>
      </c>
      <c r="T49" s="5">
        <f t="shared" si="34"/>
        <v>96138.750000000029</v>
      </c>
      <c r="U49" s="14"/>
      <c r="V49" s="14"/>
      <c r="W49" s="14"/>
    </row>
    <row r="50" spans="1:23" ht="23.25" customHeight="1">
      <c r="A50" s="36"/>
      <c r="B50" s="25" t="s">
        <v>57</v>
      </c>
      <c r="C50" s="16">
        <v>63084.57</v>
      </c>
      <c r="D50" s="17">
        <f>25.33*12</f>
        <v>303.95999999999998</v>
      </c>
      <c r="E50" s="5">
        <f t="shared" si="20"/>
        <v>5282.38</v>
      </c>
      <c r="F50" s="7">
        <f t="shared" si="21"/>
        <v>68670.91</v>
      </c>
      <c r="G50" s="16">
        <f t="shared" si="35"/>
        <v>1780.48</v>
      </c>
      <c r="H50" s="18">
        <f t="shared" si="23"/>
        <v>70451.39</v>
      </c>
      <c r="I50" s="19">
        <v>615.25</v>
      </c>
      <c r="J50" s="16">
        <f t="shared" si="24"/>
        <v>71066.64</v>
      </c>
      <c r="K50" s="10">
        <f t="shared" si="25"/>
        <v>923.87</v>
      </c>
      <c r="L50" s="10">
        <f t="shared" si="26"/>
        <v>1208.1300000000001</v>
      </c>
      <c r="M50" s="5">
        <f t="shared" si="27"/>
        <v>73198.64</v>
      </c>
      <c r="N50" s="5">
        <f t="shared" si="28"/>
        <v>17421.28</v>
      </c>
      <c r="O50" s="5">
        <f t="shared" si="29"/>
        <v>68.069999999999993</v>
      </c>
      <c r="P50" s="5">
        <f t="shared" si="30"/>
        <v>6221.88</v>
      </c>
      <c r="Q50" s="5">
        <f t="shared" si="31"/>
        <v>6099.89</v>
      </c>
      <c r="R50" s="5">
        <f t="shared" si="32"/>
        <v>103009.76000000001</v>
      </c>
      <c r="S50" s="12">
        <f t="shared" si="33"/>
        <v>1540</v>
      </c>
      <c r="T50" s="5">
        <f t="shared" si="34"/>
        <v>104549.76000000001</v>
      </c>
      <c r="U50" s="14"/>
      <c r="V50" s="14"/>
      <c r="W50" s="14"/>
    </row>
    <row r="51" spans="1:23" ht="23.25" customHeight="1">
      <c r="A51" s="36"/>
      <c r="B51" s="25" t="s">
        <v>58</v>
      </c>
      <c r="C51" s="16">
        <v>69916.13</v>
      </c>
      <c r="D51" s="17">
        <f>28.07*12</f>
        <v>336.84000000000003</v>
      </c>
      <c r="E51" s="5">
        <f t="shared" si="20"/>
        <v>5854.41</v>
      </c>
      <c r="F51" s="7">
        <f t="shared" si="21"/>
        <v>76107.38</v>
      </c>
      <c r="G51" s="16">
        <f t="shared" si="35"/>
        <v>1780.48</v>
      </c>
      <c r="H51" s="18">
        <f t="shared" si="23"/>
        <v>77887.86</v>
      </c>
      <c r="I51" s="19">
        <v>615.25</v>
      </c>
      <c r="J51" s="16">
        <f t="shared" si="24"/>
        <v>78503.11</v>
      </c>
      <c r="K51" s="10">
        <f t="shared" si="25"/>
        <v>1020.54</v>
      </c>
      <c r="L51" s="10">
        <f t="shared" si="26"/>
        <v>1334.55</v>
      </c>
      <c r="M51" s="5">
        <f t="shared" si="27"/>
        <v>80858.2</v>
      </c>
      <c r="N51" s="5">
        <f t="shared" si="28"/>
        <v>19244.25</v>
      </c>
      <c r="O51" s="5">
        <f t="shared" si="29"/>
        <v>75.2</v>
      </c>
      <c r="P51" s="5">
        <f t="shared" si="30"/>
        <v>6872.95</v>
      </c>
      <c r="Q51" s="5">
        <f t="shared" si="31"/>
        <v>6738.18</v>
      </c>
      <c r="R51" s="5">
        <f t="shared" si="32"/>
        <v>113788.78</v>
      </c>
      <c r="S51" s="12">
        <f t="shared" si="33"/>
        <v>1540</v>
      </c>
      <c r="T51" s="5">
        <f t="shared" si="34"/>
        <v>115328.78</v>
      </c>
      <c r="U51" s="14"/>
      <c r="V51" s="14"/>
      <c r="W51" s="14"/>
    </row>
    <row r="52" spans="1:23" ht="23.25" customHeight="1">
      <c r="A52" s="36" t="s">
        <v>60</v>
      </c>
      <c r="B52" s="24" t="s">
        <v>52</v>
      </c>
      <c r="C52" s="16">
        <v>31539.57</v>
      </c>
      <c r="D52" s="17">
        <f>12.66*12</f>
        <v>151.92000000000002</v>
      </c>
      <c r="E52" s="5">
        <f t="shared" si="20"/>
        <v>2640.96</v>
      </c>
      <c r="F52" s="7">
        <f t="shared" si="21"/>
        <v>34332.449999999997</v>
      </c>
      <c r="G52" s="16">
        <f>1456.78+(5.6*13)</f>
        <v>1529.58</v>
      </c>
      <c r="H52" s="18">
        <f t="shared" si="23"/>
        <v>35862.03</v>
      </c>
      <c r="I52" s="19">
        <v>615.25</v>
      </c>
      <c r="J52" s="16">
        <f t="shared" si="24"/>
        <v>36477.279999999999</v>
      </c>
      <c r="K52" s="10">
        <f t="shared" si="25"/>
        <v>474.2</v>
      </c>
      <c r="L52" s="10">
        <f t="shared" si="26"/>
        <v>620.11</v>
      </c>
      <c r="M52" s="5">
        <f t="shared" si="27"/>
        <v>37571.589999999997</v>
      </c>
      <c r="N52" s="5">
        <f t="shared" si="28"/>
        <v>8942.0400000000009</v>
      </c>
      <c r="O52" s="5">
        <f t="shared" si="29"/>
        <v>34.94</v>
      </c>
      <c r="P52" s="5">
        <f t="shared" si="30"/>
        <v>3193.59</v>
      </c>
      <c r="Q52" s="5">
        <f t="shared" si="31"/>
        <v>3130.97</v>
      </c>
      <c r="R52" s="5">
        <f t="shared" si="32"/>
        <v>52873.130000000005</v>
      </c>
      <c r="S52" s="12">
        <f t="shared" si="33"/>
        <v>1540</v>
      </c>
      <c r="T52" s="5">
        <f t="shared" si="34"/>
        <v>54413.130000000005</v>
      </c>
      <c r="U52" s="14"/>
      <c r="V52" s="14"/>
      <c r="W52" s="14"/>
    </row>
    <row r="53" spans="1:23" ht="23.25" customHeight="1">
      <c r="A53" s="36"/>
      <c r="B53" s="25" t="s">
        <v>53</v>
      </c>
      <c r="C53" s="16">
        <v>34037.379999999997</v>
      </c>
      <c r="D53" s="17">
        <f>13.67*12</f>
        <v>164.04</v>
      </c>
      <c r="E53" s="5">
        <f t="shared" si="20"/>
        <v>2850.12</v>
      </c>
      <c r="F53" s="7">
        <f t="shared" si="21"/>
        <v>37051.54</v>
      </c>
      <c r="G53" s="16">
        <f t="shared" ref="G53:G58" si="36">1456.78+(5.6*13)</f>
        <v>1529.58</v>
      </c>
      <c r="H53" s="18">
        <f t="shared" si="23"/>
        <v>38581.120000000003</v>
      </c>
      <c r="I53" s="19">
        <v>615.25</v>
      </c>
      <c r="J53" s="16">
        <f t="shared" si="24"/>
        <v>39196.370000000003</v>
      </c>
      <c r="K53" s="10">
        <f t="shared" si="25"/>
        <v>509.55</v>
      </c>
      <c r="L53" s="10">
        <f t="shared" si="26"/>
        <v>666.34</v>
      </c>
      <c r="M53" s="5">
        <f t="shared" si="27"/>
        <v>40372.26</v>
      </c>
      <c r="N53" s="5">
        <f t="shared" si="28"/>
        <v>9608.6</v>
      </c>
      <c r="O53" s="5">
        <f t="shared" si="29"/>
        <v>37.549999999999997</v>
      </c>
      <c r="P53" s="5">
        <f t="shared" si="30"/>
        <v>3431.64</v>
      </c>
      <c r="Q53" s="5">
        <f t="shared" si="31"/>
        <v>3364.36</v>
      </c>
      <c r="R53" s="5">
        <f t="shared" si="32"/>
        <v>56814.41</v>
      </c>
      <c r="S53" s="12">
        <f t="shared" si="33"/>
        <v>1540</v>
      </c>
      <c r="T53" s="5">
        <f t="shared" si="34"/>
        <v>58354.41</v>
      </c>
      <c r="U53" s="14"/>
      <c r="V53" s="14"/>
      <c r="W53" s="14"/>
    </row>
    <row r="54" spans="1:23" ht="23.25" customHeight="1">
      <c r="A54" s="36"/>
      <c r="B54" s="25" t="s">
        <v>54</v>
      </c>
      <c r="C54" s="16">
        <v>36622.730000000003</v>
      </c>
      <c r="D54" s="17">
        <f>14.7*12</f>
        <v>176.39999999999998</v>
      </c>
      <c r="E54" s="5">
        <f t="shared" si="20"/>
        <v>3066.59</v>
      </c>
      <c r="F54" s="7">
        <f t="shared" si="21"/>
        <v>39865.72</v>
      </c>
      <c r="G54" s="16">
        <f t="shared" si="36"/>
        <v>1529.58</v>
      </c>
      <c r="H54" s="18">
        <f t="shared" si="23"/>
        <v>41395.300000000003</v>
      </c>
      <c r="I54" s="19">
        <v>615.25</v>
      </c>
      <c r="J54" s="16">
        <f t="shared" si="24"/>
        <v>42010.55</v>
      </c>
      <c r="K54" s="10">
        <f t="shared" si="25"/>
        <v>546.14</v>
      </c>
      <c r="L54" s="10">
        <f t="shared" si="26"/>
        <v>714.18</v>
      </c>
      <c r="M54" s="5">
        <f t="shared" si="27"/>
        <v>43270.87</v>
      </c>
      <c r="N54" s="5">
        <f t="shared" si="28"/>
        <v>10298.469999999999</v>
      </c>
      <c r="O54" s="5">
        <f t="shared" si="29"/>
        <v>40.24</v>
      </c>
      <c r="P54" s="5">
        <f t="shared" si="30"/>
        <v>3678.02</v>
      </c>
      <c r="Q54" s="5">
        <f t="shared" si="31"/>
        <v>3605.91</v>
      </c>
      <c r="R54" s="5">
        <f t="shared" si="32"/>
        <v>60893.509999999995</v>
      </c>
      <c r="S54" s="12">
        <f t="shared" si="33"/>
        <v>1540</v>
      </c>
      <c r="T54" s="5">
        <f t="shared" si="34"/>
        <v>62433.509999999995</v>
      </c>
      <c r="U54" s="14"/>
      <c r="V54" s="14"/>
      <c r="W54" s="14"/>
    </row>
    <row r="55" spans="1:23" ht="23.25" customHeight="1">
      <c r="A55" s="36"/>
      <c r="B55" s="25" t="s">
        <v>55</v>
      </c>
      <c r="C55" s="16">
        <v>39286.49</v>
      </c>
      <c r="D55" s="17">
        <f>15.77*12</f>
        <v>189.24</v>
      </c>
      <c r="E55" s="5">
        <f t="shared" si="20"/>
        <v>3289.64</v>
      </c>
      <c r="F55" s="7">
        <f t="shared" si="21"/>
        <v>42765.369999999995</v>
      </c>
      <c r="G55" s="16">
        <f t="shared" si="36"/>
        <v>1529.58</v>
      </c>
      <c r="H55" s="18">
        <f t="shared" si="23"/>
        <v>44294.95</v>
      </c>
      <c r="I55" s="19">
        <v>615.25</v>
      </c>
      <c r="J55" s="16">
        <f t="shared" si="24"/>
        <v>44910.2</v>
      </c>
      <c r="K55" s="10">
        <f t="shared" si="25"/>
        <v>583.83000000000004</v>
      </c>
      <c r="L55" s="10">
        <f t="shared" si="26"/>
        <v>763.47</v>
      </c>
      <c r="M55" s="5">
        <f t="shared" si="27"/>
        <v>46257.5</v>
      </c>
      <c r="N55" s="5">
        <f t="shared" si="28"/>
        <v>11009.29</v>
      </c>
      <c r="O55" s="5">
        <f t="shared" si="29"/>
        <v>43.02</v>
      </c>
      <c r="P55" s="5">
        <f t="shared" si="30"/>
        <v>3931.89</v>
      </c>
      <c r="Q55" s="5">
        <f t="shared" si="31"/>
        <v>3854.79</v>
      </c>
      <c r="R55" s="5">
        <f t="shared" si="32"/>
        <v>65096.49</v>
      </c>
      <c r="S55" s="12">
        <f t="shared" si="33"/>
        <v>1540</v>
      </c>
      <c r="T55" s="5">
        <f t="shared" si="34"/>
        <v>66636.489999999991</v>
      </c>
      <c r="U55" s="14"/>
      <c r="V55" s="14"/>
      <c r="W55" s="14"/>
    </row>
    <row r="56" spans="1:23" ht="23.25" customHeight="1">
      <c r="A56" s="36"/>
      <c r="B56" s="25" t="s">
        <v>56</v>
      </c>
      <c r="C56" s="16">
        <v>44025.65</v>
      </c>
      <c r="D56" s="17">
        <f>17.67*12</f>
        <v>212.04000000000002</v>
      </c>
      <c r="E56" s="5">
        <f t="shared" si="20"/>
        <v>3686.47</v>
      </c>
      <c r="F56" s="7">
        <f t="shared" si="21"/>
        <v>47924.160000000003</v>
      </c>
      <c r="G56" s="16">
        <f t="shared" si="36"/>
        <v>1529.58</v>
      </c>
      <c r="H56" s="18">
        <f t="shared" si="23"/>
        <v>49453.740000000005</v>
      </c>
      <c r="I56" s="19">
        <v>615.25</v>
      </c>
      <c r="J56" s="16">
        <f t="shared" si="24"/>
        <v>50068.990000000005</v>
      </c>
      <c r="K56" s="10">
        <f t="shared" si="25"/>
        <v>650.9</v>
      </c>
      <c r="L56" s="10">
        <f t="shared" si="26"/>
        <v>851.17</v>
      </c>
      <c r="M56" s="5">
        <f t="shared" si="27"/>
        <v>51571.060000000005</v>
      </c>
      <c r="N56" s="5">
        <f t="shared" si="28"/>
        <v>12273.91</v>
      </c>
      <c r="O56" s="5">
        <f t="shared" si="29"/>
        <v>47.96</v>
      </c>
      <c r="P56" s="5">
        <f t="shared" si="30"/>
        <v>4383.54</v>
      </c>
      <c r="Q56" s="5">
        <f t="shared" si="31"/>
        <v>4297.59</v>
      </c>
      <c r="R56" s="5">
        <f t="shared" si="32"/>
        <v>72574.06</v>
      </c>
      <c r="S56" s="12">
        <f t="shared" si="33"/>
        <v>1540</v>
      </c>
      <c r="T56" s="5">
        <f t="shared" si="34"/>
        <v>74114.06</v>
      </c>
      <c r="U56" s="14"/>
      <c r="V56" s="14"/>
      <c r="W56" s="14"/>
    </row>
    <row r="57" spans="1:23" ht="23.25" customHeight="1">
      <c r="A57" s="36"/>
      <c r="B57" s="25" t="s">
        <v>57</v>
      </c>
      <c r="C57" s="16">
        <v>47829.31</v>
      </c>
      <c r="D57" s="17">
        <f>19.2*12</f>
        <v>230.39999999999998</v>
      </c>
      <c r="E57" s="5">
        <f t="shared" si="20"/>
        <v>4004.98</v>
      </c>
      <c r="F57" s="7">
        <f t="shared" si="21"/>
        <v>52064.69</v>
      </c>
      <c r="G57" s="16">
        <f t="shared" si="36"/>
        <v>1529.58</v>
      </c>
      <c r="H57" s="18">
        <f t="shared" si="23"/>
        <v>53594.270000000004</v>
      </c>
      <c r="I57" s="19">
        <v>615.25</v>
      </c>
      <c r="J57" s="16">
        <f t="shared" si="24"/>
        <v>54209.520000000004</v>
      </c>
      <c r="K57" s="10">
        <f t="shared" si="25"/>
        <v>704.72</v>
      </c>
      <c r="L57" s="10">
        <f t="shared" si="26"/>
        <v>921.56</v>
      </c>
      <c r="M57" s="5">
        <f t="shared" si="27"/>
        <v>55835.8</v>
      </c>
      <c r="N57" s="5">
        <f t="shared" si="28"/>
        <v>13288.92</v>
      </c>
      <c r="O57" s="5">
        <f t="shared" si="29"/>
        <v>51.93</v>
      </c>
      <c r="P57" s="5">
        <f t="shared" si="30"/>
        <v>4746.04</v>
      </c>
      <c r="Q57" s="5">
        <f t="shared" si="31"/>
        <v>4652.9799999999996</v>
      </c>
      <c r="R57" s="5">
        <f t="shared" si="32"/>
        <v>78575.669999999984</v>
      </c>
      <c r="S57" s="12">
        <f t="shared" si="33"/>
        <v>1540</v>
      </c>
      <c r="T57" s="5">
        <f t="shared" si="34"/>
        <v>80115.669999999984</v>
      </c>
      <c r="U57" s="14"/>
      <c r="V57" s="14"/>
      <c r="W57" s="14"/>
    </row>
    <row r="58" spans="1:23" ht="23.25" customHeight="1">
      <c r="A58" s="36"/>
      <c r="B58" s="25" t="s">
        <v>58</v>
      </c>
      <c r="C58" s="16">
        <v>52698.35</v>
      </c>
      <c r="D58" s="17">
        <f>21.16*12</f>
        <v>253.92000000000002</v>
      </c>
      <c r="E58" s="5">
        <f t="shared" si="20"/>
        <v>4412.6899999999996</v>
      </c>
      <c r="F58" s="7">
        <f t="shared" si="21"/>
        <v>57364.959999999999</v>
      </c>
      <c r="G58" s="16">
        <f t="shared" si="36"/>
        <v>1529.58</v>
      </c>
      <c r="H58" s="18">
        <f t="shared" si="23"/>
        <v>58894.54</v>
      </c>
      <c r="I58" s="19">
        <v>615.25</v>
      </c>
      <c r="J58" s="16">
        <f t="shared" si="24"/>
        <v>59509.79</v>
      </c>
      <c r="K58" s="10">
        <f t="shared" si="25"/>
        <v>773.63</v>
      </c>
      <c r="L58" s="10">
        <f t="shared" si="26"/>
        <v>1011.67</v>
      </c>
      <c r="M58" s="5">
        <f t="shared" si="27"/>
        <v>61295.09</v>
      </c>
      <c r="N58" s="5">
        <f t="shared" si="28"/>
        <v>14588.23</v>
      </c>
      <c r="O58" s="5">
        <f t="shared" si="29"/>
        <v>57</v>
      </c>
      <c r="P58" s="5">
        <f t="shared" si="30"/>
        <v>5210.08</v>
      </c>
      <c r="Q58" s="5">
        <f t="shared" si="31"/>
        <v>5107.92</v>
      </c>
      <c r="R58" s="5">
        <f t="shared" si="32"/>
        <v>86258.319999999992</v>
      </c>
      <c r="S58" s="12">
        <f t="shared" si="33"/>
        <v>1540</v>
      </c>
      <c r="T58" s="5">
        <f t="shared" si="34"/>
        <v>87798.319999999992</v>
      </c>
      <c r="U58" s="14"/>
      <c r="V58" s="14"/>
      <c r="W58" s="14"/>
    </row>
    <row r="59" spans="1:23" ht="18.75" customHeight="1"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P59" s="15"/>
      <c r="Q59" s="15"/>
      <c r="R59" s="15"/>
      <c r="S59" s="15"/>
      <c r="T59" s="15"/>
      <c r="U59" s="15"/>
      <c r="V59" s="14"/>
      <c r="W59" s="14"/>
    </row>
    <row r="60" spans="1:23" ht="18.75" customHeight="1">
      <c r="C60" s="15"/>
      <c r="D60" s="15"/>
      <c r="E60" s="15"/>
      <c r="F60" s="15"/>
      <c r="G60" s="15"/>
      <c r="H60" s="15"/>
      <c r="I60" s="15"/>
      <c r="J60" s="15"/>
      <c r="K60" s="27"/>
      <c r="L60" s="28"/>
      <c r="M60" s="28"/>
      <c r="N60" s="15"/>
      <c r="P60" s="15"/>
      <c r="Q60" s="15"/>
      <c r="R60" s="15"/>
      <c r="S60" s="15"/>
      <c r="T60" s="15"/>
      <c r="U60" s="15"/>
      <c r="V60" s="14"/>
      <c r="W60" s="14"/>
    </row>
    <row r="61" spans="1:23" ht="18.75" customHeight="1">
      <c r="K61" s="23"/>
      <c r="L61" s="23"/>
      <c r="M61" s="23"/>
    </row>
    <row r="62" spans="1:23" ht="18.75" customHeight="1">
      <c r="K62" s="23"/>
      <c r="L62" s="23"/>
      <c r="M62" s="23"/>
    </row>
  </sheetData>
  <autoFilter ref="A2:X2" xr:uid="{00000000-0009-0000-0000-000008000000}"/>
  <mergeCells count="9">
    <mergeCell ref="A1:V1"/>
    <mergeCell ref="A52:A58"/>
    <mergeCell ref="A45:A51"/>
    <mergeCell ref="A38:A44"/>
    <mergeCell ref="A3:A9"/>
    <mergeCell ref="A10:A16"/>
    <mergeCell ref="A17:A22"/>
    <mergeCell ref="A23:A29"/>
    <mergeCell ref="A30:A35"/>
  </mergeCells>
  <phoneticPr fontId="3" type="noConversion"/>
  <pageMargins left="0.25" right="0.25" top="0.75" bottom="0.75" header="0.3" footer="0.3"/>
  <pageSetup paperSize="8" scale="47" firstPageNumber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D2F6D7FBE814493D375B3D20BB192" ma:contentTypeVersion="13" ma:contentTypeDescription="Creare un nuovo documento." ma:contentTypeScope="" ma:versionID="c73c48b8c6328fb8992a73a449487eee">
  <xsd:schema xmlns:xsd="http://www.w3.org/2001/XMLSchema" xmlns:xs="http://www.w3.org/2001/XMLSchema" xmlns:p="http://schemas.microsoft.com/office/2006/metadata/properties" xmlns:ns2="c38a8e6d-c022-4980-a242-54ccc34f4e1d" xmlns:ns3="30912ba0-80be-473d-9dc9-e134cac29b90" targetNamespace="http://schemas.microsoft.com/office/2006/metadata/properties" ma:root="true" ma:fieldsID="2c862fa944450ba4e43e7c19256e60b9" ns2:_="" ns3:_="">
    <xsd:import namespace="c38a8e6d-c022-4980-a242-54ccc34f4e1d"/>
    <xsd:import namespace="30912ba0-80be-473d-9dc9-e134cac29b9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congedicov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8a8e6d-c022-4980-a242-54ccc34f4e1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12ba0-80be-473d-9dc9-e134cac29b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congedicovid" ma:index="20" nillable="true" ma:displayName="congedi covid " ma:format="Dropdown" ma:internalName="congedicovid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963388-D567-41DC-8380-5B2E4824B50A}"/>
</file>

<file path=customXml/itemProps2.xml><?xml version="1.0" encoding="utf-8"?>
<ds:datastoreItem xmlns:ds="http://schemas.openxmlformats.org/officeDocument/2006/customXml" ds:itemID="{749F198D-2AFA-4D5E-BC9C-39D070768E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Salvatore D'alessandro</dc:creator>
  <cp:keywords/>
  <dc:description/>
  <cp:lastModifiedBy>X</cp:lastModifiedBy>
  <cp:revision/>
  <dcterms:created xsi:type="dcterms:W3CDTF">2009-02-16T11:16:12Z</dcterms:created>
  <dcterms:modified xsi:type="dcterms:W3CDTF">2023-01-25T14:44:45Z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gedicovid">
    <vt:lpwstr/>
  </property>
</Properties>
</file>