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C:\Users\alexia.giovannetti\Desktop\"/>
    </mc:Choice>
  </mc:AlternateContent>
  <xr:revisionPtr revIDLastSave="0" documentId="8_{BE81D2F8-A04C-4608-B768-25E19FAAAB90}" xr6:coauthVersionLast="47" xr6:coauthVersionMax="47" xr10:uidLastSave="{00000000-0000-0000-0000-000000000000}"/>
  <bookViews>
    <workbookView xWindow="-108" yWindow="-108" windowWidth="23256" windowHeight="12576" activeTab="2" xr2:uid="{00000000-000D-0000-FFFF-FFFF00000000}"/>
  </bookViews>
  <sheets>
    <sheet name="Questionario" sheetId="3" r:id="rId1"/>
    <sheet name="Elaborazione" sheetId="2" r:id="rId2"/>
    <sheet name="Dettagli evento" sheetId="4" r:id="rId3"/>
  </sheets>
  <definedNames>
    <definedName name="Lim_inf_righe">Elaborazione!$B$40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" i="2" l="1"/>
  <c r="C17" i="2"/>
  <c r="D17" i="2" a="1"/>
  <c r="C25" i="2"/>
  <c r="C35" i="2"/>
  <c r="C27" i="2"/>
  <c r="A2" i="2"/>
  <c r="D28" i="2" a="1"/>
  <c r="D18" i="2" a="1"/>
  <c r="C8" i="2"/>
  <c r="D25" i="2" a="1"/>
  <c r="C18" i="2"/>
  <c r="D7" i="2" a="1"/>
  <c r="D26" i="2" a="1"/>
  <c r="C26" i="2"/>
  <c r="C28" i="2"/>
  <c r="D9" i="2" a="1"/>
  <c r="D35" i="2" a="1"/>
  <c r="D27" i="2" a="1"/>
  <c r="C7" i="2"/>
  <c r="D8" i="2" a="1"/>
  <c r="C9" i="2"/>
  <c r="D27" i="2" l="1"/>
  <c r="E27" i="2" s="1"/>
  <c r="D9" i="2"/>
  <c r="E9" i="2" s="1"/>
  <c r="D8" i="2"/>
  <c r="E8" i="2" s="1"/>
  <c r="D18" i="2"/>
  <c r="E18" i="2" s="1"/>
  <c r="D35" i="2"/>
  <c r="E35" i="2" s="1"/>
  <c r="D17" i="2"/>
  <c r="E17" i="2" s="1"/>
  <c r="D7" i="2"/>
  <c r="E7" i="2" s="1"/>
  <c r="D25" i="2"/>
  <c r="E25" i="2" s="1"/>
  <c r="D26" i="2"/>
  <c r="E26" i="2" s="1"/>
  <c r="D28" i="2"/>
  <c r="E28" i="2" s="1"/>
  <c r="E2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<sst xmlns="http://schemas.openxmlformats.org/spreadsheetml/2006/main" count="164" uniqueCount="52">
  <si>
    <t>NUMERO INTERVISTATI</t>
  </si>
  <si>
    <t>PUNTEGGIO MEDIO GENERALE</t>
  </si>
  <si>
    <t>RISPOSTE OTTENUTE PER SINGOLA DOMANDA</t>
  </si>
  <si>
    <t>PUNTEGGIO COMPLESSIVO SU RISPOSTE OTTENUTE</t>
  </si>
  <si>
    <t>PUNTEGGIO MEDIO SU RISPOSTE OTTENUTE</t>
  </si>
  <si>
    <t>CONTENUTI</t>
  </si>
  <si>
    <t>Gli argomenti affrontati hanno soddisfatto le aspettative</t>
  </si>
  <si>
    <t>Utilità per il suo lavoro/studio/ricerca/cultura personale</t>
  </si>
  <si>
    <t>Qualità delle informazioni fornite </t>
  </si>
  <si>
    <t>COMUNICAZIONE</t>
  </si>
  <si>
    <t>Chiarezza nell'esposizione dei relatori e/o moderatori</t>
  </si>
  <si>
    <t>Organizzazione del dibattito e degli interventi e qualità delle risposte date in caso di dibattito </t>
  </si>
  <si>
    <t>ORGANIZZAZIONE</t>
  </si>
  <si>
    <t>Adeguatezza della durata dell'evento</t>
  </si>
  <si>
    <t>Gestione del tempo a disposizione</t>
  </si>
  <si>
    <t>Qualità del materiale distribuito, particolarità dei siti visitati</t>
  </si>
  <si>
    <t>Sede dell'evento (facilità di raggiungimento, decoro, funzionalità) e servizi offerti</t>
  </si>
  <si>
    <t>VALUTAZIONE COMPLESSIVA</t>
  </si>
  <si>
    <t>Valutazione dell'evento nel suo insieme</t>
  </si>
  <si>
    <t>Limite inferiore righe</t>
  </si>
  <si>
    <t>Centro CREA</t>
  </si>
  <si>
    <t>Nome evento</t>
  </si>
  <si>
    <t>Luogo dell'evento</t>
  </si>
  <si>
    <t>Data dell'evento</t>
  </si>
  <si>
    <t>Id</t>
  </si>
  <si>
    <t>Ora di inizio</t>
  </si>
  <si>
    <t>Ora di completamento</t>
  </si>
  <si>
    <t>Posta elettronica</t>
  </si>
  <si>
    <t>Nome</t>
  </si>
  <si>
    <t>CONTENUTI.Gli argomenti affrontati hanno soddisfatto le aspettative</t>
  </si>
  <si>
    <t>CONTENUTI.Utilità per il suo lavoro/studio/ricerca/cultura personale</t>
  </si>
  <si>
    <t>CONTENUTI.Qualità delle informazioni fornite </t>
  </si>
  <si>
    <t>COMUNICAZIONE.Chiarezza nell'esposizione dei relatori e/o moderatori</t>
  </si>
  <si>
    <t>COMUNICAZIONE.Organizzazione del dibattito e degli interventi e qualità delle risposte date in caso di dibattito </t>
  </si>
  <si>
    <t>ORGANIZZAZIONE.Adeguatezza della durata dell'evento</t>
  </si>
  <si>
    <t>ORGANIZZAZIONE.Gestione del tempo a disposizione</t>
  </si>
  <si>
    <t>ORGANIZZAZIONE.Qualità del materiale distribuito, particolarità dei siti visitati</t>
  </si>
  <si>
    <t>ORGANIZZAZIONE.Sede dell'evento (facilità di raggiungimento, decoro, funzionalità) e servizi offerti</t>
  </si>
  <si>
    <t>VALUTAZIONE COMPLESSIVA.Valutazione dell'evento nel suo insieme</t>
  </si>
  <si>
    <t>OSSERVAZIONI</t>
  </si>
  <si>
    <t>anonymous</t>
  </si>
  <si>
    <t>5 Ottimo</t>
  </si>
  <si>
    <t>5 Ottimo</t>
  </si>
  <si>
    <t>4 Buono</t>
  </si>
  <si>
    <t xml:space="preserve">4 Buono </t>
  </si>
  <si>
    <t>3 Soddisf.</t>
  </si>
  <si>
    <t>3 Soddisf.</t>
  </si>
  <si>
    <t>Evento utile e ottimamente realizzato</t>
  </si>
  <si>
    <t>UFFICIO STAMPA</t>
  </si>
  <si>
    <t xml:space="preserve">Foreste italiane: un mondo da scoprire Conoscerle per capirle, gestirle, tutelarle e comunicarle a fronte delle nuove sfide del millennio </t>
  </si>
  <si>
    <t>CREA – Biblioteca, via della Navicella 2, Roma</t>
  </si>
  <si>
    <t xml:space="preserve">VENERDI’ 13 DICEMBRE 2024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</si>
</sst>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rgb="FFFFFFFF"/>
      <name val="Calibri"/>
      <family val="2"/>
      <scheme val="minor"/>
    </font>
    <font>
      <sz val="11"/>
      <color rgb="FF00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5B9BD5"/>
        <bgColor rgb="FF5B9BD5"/>
      </patternFill>
    </fill>
    <fill>
      <patternFill patternType="solid">
        <fgColor rgb="FFDDEBF7"/>
        <bgColor rgb="FFDDEBF7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0" xfId="0" applyProtection="1">
      <protection locked="0"/>
    </xf>
    <xf numFmtId="0" fontId="0" fillId="0" borderId="0" xfId="0" applyAlignment="1" applyProtection="1">
      <alignment horizontal="left" vertical="center"/>
      <protection locked="0"/>
    </xf>
    <xf numFmtId="0" fontId="0" fillId="0" borderId="0" xfId="0" applyProtection="1">
      <protection hidden="1"/>
    </xf>
    <xf numFmtId="0" fontId="0" fillId="0" borderId="0" xfId="0" applyAlignment="1" applyProtection="1">
      <alignment horizontal="right" vertical="center"/>
      <protection hidden="1"/>
    </xf>
    <xf numFmtId="0" fontId="0" fillId="0" borderId="0" xfId="0" applyAlignment="1" applyProtection="1">
      <alignment horizontal="left" vertical="center"/>
      <protection hidden="1"/>
    </xf>
    <xf numFmtId="0" fontId="0" fillId="0" borderId="0" xfId="0" applyAlignment="1" applyProtection="1">
      <alignment vertical="top"/>
      <protection hidden="1"/>
    </xf>
    <xf numFmtId="0" fontId="0" fillId="4" borderId="0" xfId="0" applyFill="1" applyAlignment="1" applyProtection="1">
      <alignment horizontal="left" vertical="top" wrapText="1"/>
      <protection hidden="1"/>
    </xf>
    <xf numFmtId="0" fontId="4" fillId="2" borderId="0" xfId="0" applyFont="1" applyFill="1" applyAlignment="1" applyProtection="1">
      <alignment horizontal="left" vertical="top"/>
      <protection hidden="1"/>
    </xf>
    <xf numFmtId="0" fontId="0" fillId="0" borderId="0" xfId="0" applyAlignment="1" applyProtection="1">
      <alignment vertical="top" wrapText="1"/>
      <protection hidden="1"/>
    </xf>
    <xf numFmtId="0" fontId="0" fillId="0" borderId="0" xfId="0" applyAlignment="1" applyProtection="1">
      <alignment horizontal="left" vertical="center" wrapText="1"/>
      <protection hidden="1"/>
    </xf>
    <xf numFmtId="0" fontId="2" fillId="0" borderId="0" xfId="0" applyFont="1" applyProtection="1">
      <protection hidden="1"/>
    </xf>
    <xf numFmtId="2" fontId="3" fillId="0" borderId="0" xfId="0" applyNumberFormat="1" applyFont="1" applyProtection="1">
      <protection hidden="1"/>
    </xf>
    <xf numFmtId="2" fontId="0" fillId="0" borderId="0" xfId="0" applyNumberFormat="1" applyProtection="1">
      <protection hidden="1"/>
    </xf>
    <xf numFmtId="0" fontId="4" fillId="2" borderId="0" xfId="0" applyFont="1" applyFill="1" applyAlignment="1" applyProtection="1">
      <alignment horizontal="left" vertical="center"/>
      <protection hidden="1"/>
    </xf>
    <xf numFmtId="0" fontId="4" fillId="2" borderId="0" xfId="0" applyFont="1" applyFill="1" applyAlignment="1" applyProtection="1">
      <alignment horizontal="left" vertical="center" wrapText="1"/>
      <protection hidden="1"/>
    </xf>
    <xf numFmtId="0" fontId="0" fillId="4" borderId="0" xfId="0" applyFill="1" applyAlignment="1" applyProtection="1">
      <alignment horizontal="left" vertical="center"/>
      <protection hidden="1"/>
    </xf>
    <xf numFmtId="0" fontId="0" fillId="4" borderId="0" xfId="0" applyFill="1" applyProtection="1">
      <protection hidden="1"/>
    </xf>
    <xf numFmtId="0" fontId="5" fillId="0" borderId="0" xfId="0" applyFont="1" applyAlignment="1" applyProtection="1">
      <alignment vertical="center"/>
      <protection hidden="1"/>
    </xf>
    <xf numFmtId="0" fontId="8" fillId="0" borderId="0" xfId="0" applyFont="1" applyAlignment="1" applyProtection="1">
      <alignment horizontal="right" vertical="center"/>
      <protection hidden="1"/>
    </xf>
    <xf numFmtId="0" fontId="9" fillId="0" borderId="0" xfId="0" applyFont="1" applyAlignment="1" applyProtection="1">
      <alignment horizontal="right" vertical="center"/>
      <protection hidden="1"/>
    </xf>
    <xf numFmtId="2" fontId="8" fillId="0" borderId="0" xfId="0" applyNumberFormat="1" applyFont="1" applyAlignment="1" applyProtection="1">
      <alignment horizontal="right" vertical="center"/>
      <protection hidden="1"/>
    </xf>
    <xf numFmtId="0" fontId="4" fillId="3" borderId="0" xfId="0" applyFont="1" applyFill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4" fillId="3" borderId="0" xfId="0" applyFont="1" applyFill="1" applyAlignment="1" applyProtection="1">
      <alignment horizontal="center" vertical="center" wrapText="1"/>
      <protection hidden="1"/>
    </xf>
    <xf numFmtId="0" fontId="4" fillId="3" borderId="0" xfId="0" applyFont="1" applyFill="1" applyAlignment="1" applyProtection="1">
      <alignment horizontal="left" vertical="center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6" fillId="5" borderId="0" xfId="0" applyFont="1" applyFill="1" applyAlignment="1" applyProtection="1">
      <alignment horizontal="center" vertical="center" wrapText="1"/>
      <protection hidden="1"/>
    </xf>
    <xf numFmtId="0" fontId="10" fillId="6" borderId="0" xfId="0" applyFont="1" applyFill="1"/>
    <xf numFmtId="0" fontId="11" fillId="7" borderId="0" xfId="0" applyFont="1" applyFill="1"/>
    <xf numFmtId="22" fontId="11" fillId="7" borderId="0" xfId="0" applyNumberFormat="1" applyFont="1" applyFill="1"/>
    <xf numFmtId="0" fontId="11" fillId="0" borderId="0" xfId="0" applyFont="1"/>
    <xf numFmtId="22" fontId="11" fillId="0" borderId="0" xfId="0" applyNumberFormat="1" applyFont="1"/>
  </cellXfs>
  <cellStyles count="1">
    <cellStyle name="Normale" xfId="0" builtinId="0"/>
  </cellStyles>
  <dxfs count="2"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CONTENUTI</a:t>
            </a:r>
            <a:r>
              <a:rPr lang="en-US" baseline="0"/>
              <a:t> - </a:t>
            </a:r>
            <a:r>
              <a:rPr lang="en-US" sz="1800" b="1" i="0" u="none" strike="noStrike" baseline="0">
                <a:effectLst/>
              </a:rPr>
              <a:t>PUNTEGGIO MEDIO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Elaborazione!$E$5</c:f>
              <c:strCache>
                <c:ptCount val="1"/>
                <c:pt idx="0">
                  <c:v>PUNTEGGIO MEDIO SU RISPOSTE OTTENUTE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Elaborazione!$A$6:$A$9</c15:sqref>
                  </c15:fullRef>
                </c:ext>
              </c:extLst>
              <c:f>Elaborazione!$A$7:$A$9</c:f>
              <c:strCache>
                <c:ptCount val="3"/>
                <c:pt idx="0">
                  <c:v>Gli argomenti affrontati hanno soddisfatto le aspettative</c:v>
                </c:pt>
                <c:pt idx="1">
                  <c:v>Utilità per il suo lavoro/studio/ricerca/cultura personale</c:v>
                </c:pt>
                <c:pt idx="2">
                  <c:v>Qualità delle informazioni fornite 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Elaborazione!$E$6:$E$9</c15:sqref>
                  </c15:fullRef>
                </c:ext>
              </c:extLst>
              <c:f>Elaborazione!$E$7:$E$9</c:f>
              <c:numCache>
                <c:formatCode>0.00</c:formatCode>
                <c:ptCount val="3"/>
                <c:pt idx="0">
                  <c:v>4.7</c:v>
                </c:pt>
                <c:pt idx="1">
                  <c:v>4.5999999999999996</c:v>
                </c:pt>
                <c:pt idx="2">
                  <c:v>4.7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D1-48F7-B912-5EC7314FAB26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684472831"/>
        <c:axId val="1684473663"/>
      </c:barChart>
      <c:catAx>
        <c:axId val="1684472831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684473663"/>
        <c:crosses val="autoZero"/>
        <c:auto val="1"/>
        <c:lblAlgn val="ctr"/>
        <c:lblOffset val="100"/>
        <c:noMultiLvlLbl val="0"/>
      </c:catAx>
      <c:valAx>
        <c:axId val="1684473663"/>
        <c:scaling>
          <c:orientation val="minMax"/>
        </c:scaling>
        <c:delete val="0"/>
        <c:axPos val="t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68447283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COMUNICAZIONE</a:t>
            </a:r>
            <a:r>
              <a:rPr lang="en-US" baseline="0"/>
              <a:t> - </a:t>
            </a:r>
            <a:r>
              <a:rPr lang="en-US" sz="1800" b="1" i="0" u="none" strike="noStrike" baseline="0">
                <a:effectLst/>
              </a:rPr>
              <a:t>PUNTEGGIO MEDIO</a:t>
            </a:r>
            <a:endParaRPr lang="en-US"/>
          </a:p>
        </c:rich>
      </c:tx>
      <c:layout>
        <c:manualLayout>
          <c:xMode val="edge"/>
          <c:yMode val="edge"/>
          <c:x val="0.19802083333333328"/>
          <c:y val="2.77777777777777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Elaborazione!$E$15</c:f>
              <c:strCache>
                <c:ptCount val="1"/>
                <c:pt idx="0">
                  <c:v>PUNTEGGIO MEDIO SU RISPOSTE OTTENUTE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Elaborazione!$A$16:$B$18</c15:sqref>
                  </c15:fullRef>
                </c:ext>
              </c:extLst>
              <c:f>Elaborazione!$A$17:$B$18</c:f>
              <c:strCache>
                <c:ptCount val="2"/>
                <c:pt idx="0">
                  <c:v>Chiarezza nell'esposizione dei relatori e/o moderatori</c:v>
                </c:pt>
                <c:pt idx="1">
                  <c:v>Organizzazione del dibattito e degli interventi e qualità delle risposte date in caso di dibattito 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Elaborazione!$E$16:$E$18</c15:sqref>
                  </c15:fullRef>
                </c:ext>
              </c:extLst>
              <c:f>Elaborazione!$E$17:$E$18</c:f>
              <c:numCache>
                <c:formatCode>0.00</c:formatCode>
                <c:ptCount val="2"/>
                <c:pt idx="0">
                  <c:v>4.8</c:v>
                </c:pt>
                <c:pt idx="1">
                  <c:v>4.5999999999999996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7C-47DC-A146-0EE77F3E9A32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817864096"/>
        <c:axId val="1817854944"/>
      </c:barChart>
      <c:catAx>
        <c:axId val="181786409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817854944"/>
        <c:crosses val="autoZero"/>
        <c:auto val="1"/>
        <c:lblAlgn val="ctr"/>
        <c:lblOffset val="100"/>
        <c:noMultiLvlLbl val="0"/>
      </c:catAx>
      <c:valAx>
        <c:axId val="1817854944"/>
        <c:scaling>
          <c:orientation val="minMax"/>
        </c:scaling>
        <c:delete val="0"/>
        <c:axPos val="t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817864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ORGANIZZAZIONE - PUNTEGGIO MEDIO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Elaborazione!$E$23</c:f>
              <c:strCache>
                <c:ptCount val="1"/>
                <c:pt idx="0">
                  <c:v>PUNTEGGIO MEDIO SU RISPOSTE OTTENUTE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Elaborazione!$A$24:$A$28</c15:sqref>
                  </c15:fullRef>
                </c:ext>
              </c:extLst>
              <c:f>Elaborazione!$A$25:$A$28</c:f>
              <c:strCache>
                <c:ptCount val="4"/>
                <c:pt idx="0">
                  <c:v>Adeguatezza della durata dell'evento</c:v>
                </c:pt>
                <c:pt idx="1">
                  <c:v>Gestione del tempo a disposizione</c:v>
                </c:pt>
                <c:pt idx="2">
                  <c:v>Qualità del materiale distribuito, particolarità dei siti visitati</c:v>
                </c:pt>
                <c:pt idx="3">
                  <c:v>Sede dell'evento (facilità di raggiungimento, decoro, funzionalità) e servizi offerti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Elaborazione!$E$24:$E$28</c15:sqref>
                  </c15:fullRef>
                </c:ext>
              </c:extLst>
              <c:f>Elaborazione!$E$25:$E$28</c:f>
              <c:numCache>
                <c:formatCode>0.00</c:formatCode>
                <c:ptCount val="4"/>
                <c:pt idx="0">
                  <c:v>4.9000000000000004</c:v>
                </c:pt>
                <c:pt idx="1">
                  <c:v>4.5</c:v>
                </c:pt>
                <c:pt idx="2">
                  <c:v>4.4000000000000004</c:v>
                </c:pt>
                <c:pt idx="3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E3-4406-AB14-8421303C6D79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818038592"/>
        <c:axId val="1818034848"/>
      </c:barChart>
      <c:catAx>
        <c:axId val="181803859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818034848"/>
        <c:crosses val="autoZero"/>
        <c:auto val="1"/>
        <c:lblAlgn val="ctr"/>
        <c:lblOffset val="100"/>
        <c:noMultiLvlLbl val="0"/>
      </c:catAx>
      <c:valAx>
        <c:axId val="1818034848"/>
        <c:scaling>
          <c:orientation val="minMax"/>
        </c:scaling>
        <c:delete val="0"/>
        <c:axPos val="t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818038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VALUTAZIONE COMPLESSIVA - PUNTEGGIO MEDIO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Elaborazione!$E$33</c:f>
              <c:strCache>
                <c:ptCount val="1"/>
                <c:pt idx="0">
                  <c:v>PUNTEGGIO MEDIO SU RISPOSTE OTTENUTE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Elaborazione!$A$34:$A$35</c15:sqref>
                  </c15:fullRef>
                </c:ext>
              </c:extLst>
              <c:f>Elaborazione!$A$35</c:f>
              <c:strCache>
                <c:ptCount val="1"/>
                <c:pt idx="0">
                  <c:v>Valutazione dell'evento nel suo insieme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Elaborazione!$E$34:$E$35</c15:sqref>
                  </c15:fullRef>
                </c:ext>
              </c:extLst>
              <c:f>Elaborazione!$E$35</c:f>
              <c:numCache>
                <c:formatCode>0.00</c:formatCode>
                <c:ptCount val="1"/>
                <c:pt idx="0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5F-4E49-BCE2-B45BCA7045BC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813112128"/>
        <c:axId val="1813112544"/>
      </c:barChart>
      <c:catAx>
        <c:axId val="181311212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813112544"/>
        <c:crosses val="autoZero"/>
        <c:auto val="1"/>
        <c:lblAlgn val="ctr"/>
        <c:lblOffset val="100"/>
        <c:noMultiLvlLbl val="0"/>
      </c:catAx>
      <c:valAx>
        <c:axId val="1813112544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813112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1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1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1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4</xdr:row>
      <xdr:rowOff>14288</xdr:rowOff>
    </xdr:from>
    <xdr:to>
      <xdr:col>16</xdr:col>
      <xdr:colOff>0</xdr:colOff>
      <xdr:row>11</xdr:row>
      <xdr:rowOff>9526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CA371DCA-73D6-2D70-BBEE-05DDD6BA95B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0</xdr:colOff>
      <xdr:row>14</xdr:row>
      <xdr:rowOff>4762</xdr:rowOff>
    </xdr:from>
    <xdr:to>
      <xdr:col>16</xdr:col>
      <xdr:colOff>0</xdr:colOff>
      <xdr:row>19</xdr:row>
      <xdr:rowOff>9525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5C0F3A6-B314-BD99-ECE8-45B9C75F3DC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4761</xdr:colOff>
      <xdr:row>22</xdr:row>
      <xdr:rowOff>14286</xdr:rowOff>
    </xdr:from>
    <xdr:to>
      <xdr:col>15</xdr:col>
      <xdr:colOff>600074</xdr:colOff>
      <xdr:row>28</xdr:row>
      <xdr:rowOff>190499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03B7816D-C55F-9D03-DB49-BF5D259452D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0</xdr:colOff>
      <xdr:row>32</xdr:row>
      <xdr:rowOff>4761</xdr:rowOff>
    </xdr:from>
    <xdr:to>
      <xdr:col>16</xdr:col>
      <xdr:colOff>0</xdr:colOff>
      <xdr:row>36</xdr:row>
      <xdr:rowOff>0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912961C8-A030-FF07-852B-BCC833B1A0A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0F9767-2A46-4FFF-9A6E-C4B4AD967A7E}">
  <dimension ref="A1:P11"/>
  <sheetViews>
    <sheetView zoomScaleNormal="100" workbookViewId="0">
      <selection sqref="A1:P11"/>
    </sheetView>
  </sheetViews>
  <sheetFormatPr defaultRowHeight="14.4" x14ac:dyDescent="0.3"/>
  <cols>
    <col min="1" max="1" width="8" customWidth="1"/>
    <col min="2" max="4" width="20" bestFit="1" customWidth="1"/>
    <col min="5" max="5" width="10.33203125" customWidth="1"/>
    <col min="6" max="6" width="20" customWidth="1"/>
    <col min="7" max="16" width="20" bestFit="1" customWidth="1"/>
  </cols>
  <sheetData>
    <row r="1" spans="1:16" ht="15" customHeight="1" x14ac:dyDescent="0.3">
      <c r="A1" s="28" t="s">
        <v>24</v>
      </c>
      <c r="B1" s="28" t="s">
        <v>25</v>
      </c>
      <c r="C1" s="28" t="s">
        <v>26</v>
      </c>
      <c r="D1" s="28" t="s">
        <v>27</v>
      </c>
      <c r="E1" s="28" t="s">
        <v>28</v>
      </c>
      <c r="F1" s="28" t="s">
        <v>29</v>
      </c>
      <c r="G1" s="28" t="s">
        <v>30</v>
      </c>
      <c r="H1" s="28" t="s">
        <v>31</v>
      </c>
      <c r="I1" s="28" t="s">
        <v>32</v>
      </c>
      <c r="J1" s="28" t="s">
        <v>33</v>
      </c>
      <c r="K1" s="28" t="s">
        <v>34</v>
      </c>
      <c r="L1" s="28" t="s">
        <v>35</v>
      </c>
      <c r="M1" s="28" t="s">
        <v>36</v>
      </c>
      <c r="N1" s="28" t="s">
        <v>37</v>
      </c>
      <c r="O1" s="28" t="s">
        <v>38</v>
      </c>
      <c r="P1" s="28" t="s">
        <v>39</v>
      </c>
    </row>
    <row r="2" spans="1:16" x14ac:dyDescent="0.3">
      <c r="A2" s="29">
        <v>1</v>
      </c>
      <c r="B2" s="30">
        <v>45639.509027777778</v>
      </c>
      <c r="C2" s="30">
        <v>45639.509722222225</v>
      </c>
      <c r="D2" s="29" t="s">
        <v>40</v>
      </c>
      <c r="E2" s="29"/>
      <c r="F2" s="29" t="s">
        <v>41</v>
      </c>
      <c r="G2" s="29" t="s">
        <v>41</v>
      </c>
      <c r="H2" s="29" t="s">
        <v>41</v>
      </c>
      <c r="I2" s="29" t="s">
        <v>41</v>
      </c>
      <c r="J2" s="29" t="s">
        <v>41</v>
      </c>
      <c r="K2" s="29" t="s">
        <v>42</v>
      </c>
      <c r="L2" s="29" t="s">
        <v>42</v>
      </c>
      <c r="M2" s="29" t="s">
        <v>42</v>
      </c>
      <c r="N2" s="29" t="s">
        <v>42</v>
      </c>
      <c r="O2" s="29" t="s">
        <v>42</v>
      </c>
      <c r="P2" s="29"/>
    </row>
    <row r="3" spans="1:16" x14ac:dyDescent="0.3">
      <c r="A3" s="31">
        <v>2</v>
      </c>
      <c r="B3" s="32">
        <v>45639.557638888888</v>
      </c>
      <c r="C3" s="32">
        <v>45639.558333333334</v>
      </c>
      <c r="D3" s="31" t="s">
        <v>40</v>
      </c>
      <c r="E3" s="31"/>
      <c r="F3" s="31" t="s">
        <v>43</v>
      </c>
      <c r="G3" s="31" t="s">
        <v>43</v>
      </c>
      <c r="H3" s="31" t="s">
        <v>43</v>
      </c>
      <c r="I3" s="31" t="s">
        <v>41</v>
      </c>
      <c r="J3" s="31" t="s">
        <v>43</v>
      </c>
      <c r="K3" s="31" t="s">
        <v>44</v>
      </c>
      <c r="L3" s="31" t="s">
        <v>45</v>
      </c>
      <c r="M3" s="31" t="s">
        <v>44</v>
      </c>
      <c r="N3" s="31" t="s">
        <v>44</v>
      </c>
      <c r="O3" s="31" t="s">
        <v>44</v>
      </c>
      <c r="P3" s="31"/>
    </row>
    <row r="4" spans="1:16" x14ac:dyDescent="0.3">
      <c r="A4" s="29">
        <v>3</v>
      </c>
      <c r="B4" s="30">
        <v>45643.643750000003</v>
      </c>
      <c r="C4" s="30">
        <v>45643.645138888889</v>
      </c>
      <c r="D4" s="29" t="s">
        <v>40</v>
      </c>
      <c r="E4" s="29"/>
      <c r="F4" s="29" t="s">
        <v>41</v>
      </c>
      <c r="G4" s="29" t="s">
        <v>41</v>
      </c>
      <c r="H4" s="29" t="s">
        <v>41</v>
      </c>
      <c r="I4" s="29" t="s">
        <v>41</v>
      </c>
      <c r="J4" s="29" t="s">
        <v>43</v>
      </c>
      <c r="K4" s="29" t="s">
        <v>42</v>
      </c>
      <c r="L4" s="29" t="s">
        <v>44</v>
      </c>
      <c r="M4" s="29" t="s">
        <v>44</v>
      </c>
      <c r="N4" s="29" t="s">
        <v>42</v>
      </c>
      <c r="O4" s="29" t="s">
        <v>42</v>
      </c>
      <c r="P4" s="29"/>
    </row>
    <row r="5" spans="1:16" x14ac:dyDescent="0.3">
      <c r="A5" s="31">
        <v>4</v>
      </c>
      <c r="B5" s="32">
        <v>45643.644444444442</v>
      </c>
      <c r="C5" s="32">
        <v>45643.645138888889</v>
      </c>
      <c r="D5" s="31" t="s">
        <v>40</v>
      </c>
      <c r="E5" s="31"/>
      <c r="F5" s="31" t="s">
        <v>43</v>
      </c>
      <c r="G5" s="31" t="s">
        <v>46</v>
      </c>
      <c r="H5" s="31" t="s">
        <v>43</v>
      </c>
      <c r="I5" s="31" t="s">
        <v>43</v>
      </c>
      <c r="J5" s="31" t="s">
        <v>43</v>
      </c>
      <c r="K5" s="31" t="s">
        <v>42</v>
      </c>
      <c r="L5" s="31" t="s">
        <v>45</v>
      </c>
      <c r="M5" s="31" t="s">
        <v>44</v>
      </c>
      <c r="N5" s="31" t="s">
        <v>44</v>
      </c>
      <c r="O5" s="31" t="s">
        <v>44</v>
      </c>
      <c r="P5" s="31"/>
    </row>
    <row r="6" spans="1:16" x14ac:dyDescent="0.3">
      <c r="A6" s="29">
        <v>5</v>
      </c>
      <c r="B6" s="30">
        <v>45643.645138888889</v>
      </c>
      <c r="C6" s="30">
        <v>45643.645833333336</v>
      </c>
      <c r="D6" s="29" t="s">
        <v>40</v>
      </c>
      <c r="E6" s="29"/>
      <c r="F6" s="29" t="s">
        <v>43</v>
      </c>
      <c r="G6" s="29" t="s">
        <v>43</v>
      </c>
      <c r="H6" s="29" t="s">
        <v>43</v>
      </c>
      <c r="I6" s="29" t="s">
        <v>41</v>
      </c>
      <c r="J6" s="29" t="s">
        <v>41</v>
      </c>
      <c r="K6" s="29" t="s">
        <v>42</v>
      </c>
      <c r="L6" s="29" t="s">
        <v>42</v>
      </c>
      <c r="M6" s="29" t="s">
        <v>44</v>
      </c>
      <c r="N6" s="29" t="s">
        <v>42</v>
      </c>
      <c r="O6" s="29" t="s">
        <v>42</v>
      </c>
      <c r="P6" s="29"/>
    </row>
    <row r="7" spans="1:16" x14ac:dyDescent="0.3">
      <c r="A7" s="31">
        <v>6</v>
      </c>
      <c r="B7" s="32">
        <v>45646.524305555555</v>
      </c>
      <c r="C7" s="32">
        <v>45646.525000000001</v>
      </c>
      <c r="D7" s="31" t="s">
        <v>40</v>
      </c>
      <c r="E7" s="31"/>
      <c r="F7" s="31" t="s">
        <v>41</v>
      </c>
      <c r="G7" s="31" t="s">
        <v>41</v>
      </c>
      <c r="H7" s="31" t="s">
        <v>41</v>
      </c>
      <c r="I7" s="31" t="s">
        <v>41</v>
      </c>
      <c r="J7" s="31" t="s">
        <v>41</v>
      </c>
      <c r="K7" s="31" t="s">
        <v>42</v>
      </c>
      <c r="L7" s="31" t="s">
        <v>42</v>
      </c>
      <c r="M7" s="31" t="s">
        <v>44</v>
      </c>
      <c r="N7" s="31" t="s">
        <v>42</v>
      </c>
      <c r="O7" s="31" t="s">
        <v>42</v>
      </c>
      <c r="P7" s="31"/>
    </row>
    <row r="8" spans="1:16" x14ac:dyDescent="0.3">
      <c r="A8" s="29">
        <v>7</v>
      </c>
      <c r="B8" s="30">
        <v>45646.529166666667</v>
      </c>
      <c r="C8" s="30">
        <v>45646.529861111114</v>
      </c>
      <c r="D8" s="29" t="s">
        <v>40</v>
      </c>
      <c r="E8" s="29"/>
      <c r="F8" s="29" t="s">
        <v>41</v>
      </c>
      <c r="G8" s="29" t="s">
        <v>41</v>
      </c>
      <c r="H8" s="29" t="s">
        <v>41</v>
      </c>
      <c r="I8" s="29" t="s">
        <v>41</v>
      </c>
      <c r="J8" s="29" t="s">
        <v>41</v>
      </c>
      <c r="K8" s="29" t="s">
        <v>42</v>
      </c>
      <c r="L8" s="29" t="s">
        <v>42</v>
      </c>
      <c r="M8" s="29" t="s">
        <v>42</v>
      </c>
      <c r="N8" s="29" t="s">
        <v>42</v>
      </c>
      <c r="O8" s="29" t="s">
        <v>42</v>
      </c>
      <c r="P8" s="29" t="s">
        <v>47</v>
      </c>
    </row>
    <row r="9" spans="1:16" x14ac:dyDescent="0.3">
      <c r="A9" s="31">
        <v>8</v>
      </c>
      <c r="B9" s="32">
        <v>45646.526388888888</v>
      </c>
      <c r="C9" s="32">
        <v>45646.532638888886</v>
      </c>
      <c r="D9" s="31" t="s">
        <v>40</v>
      </c>
      <c r="E9" s="31"/>
      <c r="F9" s="31" t="s">
        <v>41</v>
      </c>
      <c r="G9" s="31" t="s">
        <v>41</v>
      </c>
      <c r="H9" s="31" t="s">
        <v>41</v>
      </c>
      <c r="I9" s="31" t="s">
        <v>41</v>
      </c>
      <c r="J9" s="31" t="s">
        <v>41</v>
      </c>
      <c r="K9" s="31" t="s">
        <v>42</v>
      </c>
      <c r="L9" s="31" t="s">
        <v>42</v>
      </c>
      <c r="M9" s="31" t="s">
        <v>42</v>
      </c>
      <c r="N9" s="31" t="s">
        <v>42</v>
      </c>
      <c r="O9" s="31" t="s">
        <v>42</v>
      </c>
      <c r="P9" s="31"/>
    </row>
    <row r="10" spans="1:16" x14ac:dyDescent="0.3">
      <c r="A10" s="29">
        <v>9</v>
      </c>
      <c r="B10" s="30">
        <v>45687.46875</v>
      </c>
      <c r="C10" s="30">
        <v>45687.469444444447</v>
      </c>
      <c r="D10" s="29" t="s">
        <v>40</v>
      </c>
      <c r="E10" s="29"/>
      <c r="F10" s="29" t="s">
        <v>41</v>
      </c>
      <c r="G10" s="29" t="s">
        <v>41</v>
      </c>
      <c r="H10" s="29" t="s">
        <v>41</v>
      </c>
      <c r="I10" s="29" t="s">
        <v>41</v>
      </c>
      <c r="J10" s="29" t="s">
        <v>41</v>
      </c>
      <c r="K10" s="29" t="s">
        <v>42</v>
      </c>
      <c r="L10" s="29" t="s">
        <v>42</v>
      </c>
      <c r="M10" s="29" t="s">
        <v>42</v>
      </c>
      <c r="N10" s="29" t="s">
        <v>42</v>
      </c>
      <c r="O10" s="29" t="s">
        <v>42</v>
      </c>
      <c r="P10" s="29"/>
    </row>
    <row r="11" spans="1:16" x14ac:dyDescent="0.3">
      <c r="A11" s="31">
        <v>10</v>
      </c>
      <c r="B11" s="32">
        <v>45687.470138888886</v>
      </c>
      <c r="C11" s="32">
        <v>45687.470833333333</v>
      </c>
      <c r="D11" s="31" t="s">
        <v>40</v>
      </c>
      <c r="E11" s="31"/>
      <c r="F11" s="31" t="s">
        <v>41</v>
      </c>
      <c r="G11" s="31" t="s">
        <v>41</v>
      </c>
      <c r="H11" s="31" t="s">
        <v>41</v>
      </c>
      <c r="I11" s="31" t="s">
        <v>43</v>
      </c>
      <c r="J11" s="31" t="s">
        <v>43</v>
      </c>
      <c r="K11" s="31" t="s">
        <v>42</v>
      </c>
      <c r="L11" s="31" t="s">
        <v>42</v>
      </c>
      <c r="M11" s="31" t="s">
        <v>44</v>
      </c>
      <c r="N11" s="31" t="s">
        <v>42</v>
      </c>
      <c r="O11" s="31" t="s">
        <v>42</v>
      </c>
      <c r="P11" s="31"/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2E370C-20B6-43BB-B98D-D09F8366FD0C}">
  <dimension ref="A1:Q45"/>
  <sheetViews>
    <sheetView workbookViewId="0">
      <selection activeCell="A2" sqref="A2"/>
    </sheetView>
  </sheetViews>
  <sheetFormatPr defaultColWidth="9.109375" defaultRowHeight="14.4" x14ac:dyDescent="0.3"/>
  <cols>
    <col min="1" max="1" width="30.44140625" style="2" customWidth="1"/>
    <col min="2" max="2" width="10.5546875" style="1" bestFit="1" customWidth="1"/>
    <col min="3" max="5" width="20.6640625" style="1" customWidth="1"/>
    <col min="6" max="16384" width="9.109375" style="1"/>
  </cols>
  <sheetData>
    <row r="1" spans="1:17" ht="45" customHeight="1" x14ac:dyDescent="0.3">
      <c r="A1" s="22" t="s">
        <v>0</v>
      </c>
      <c r="B1" s="23"/>
      <c r="C1" s="23"/>
      <c r="D1" s="23"/>
      <c r="E1" s="24" t="s">
        <v>1</v>
      </c>
      <c r="F1" s="3"/>
      <c r="G1" s="27" t="str">
        <f>IF(OR(Questionario!A1&lt;&gt;"ID",Questionario!B1&lt;&gt;"Ora di inizio",Questionario!C1&lt;&gt;"Ora di completamento",Questionario!D1&lt;&gt;"Posta elettronica",Questionario!E1&lt;&gt;"Nome",Questionario!F1&lt;&gt;"Gli argomenti affrontati hanno soddisfatto le aspettative",Questionario!G1&lt;&gt;"Utilità per il suo lavoro/studio/ricerca/cultura personale",Questionario!H1&lt;&gt;"Qualità delle informazioni fornite ",Questionario!I1&lt;&gt;"Chiarezza nell'esposizione dei relatori e/o moderatori",Questionario!J1&lt;&gt;"Organizzazione del dibattito e degli interventi e qualità delle risposte date in caso di dibattito ",Questionario!K1&lt;&gt;"Adeguatezza della durata dell'evento",Questionario!L1&lt;&gt;"Gestione del tempo a disposizione",Questionario!M1&lt;&gt;"Qualità del materiale distribuito, particolarità dei siti visitati",Questionario!N1&lt;&gt;"Sede dell'evento (facilità di raggiungimento, decoro, funzionalità) e servizi offerti",Questionario!O1&lt;&gt;"Valutazione dell'evento nel suo insieme"),"ATTENZIONE → IL QUESTIONARIO DA ELABORARE NON E' PRESENTE OPPURE NON INCOLLATO NELLA GIUSTA POSIZIONE",IF(A2=0,"ATTENZIONE → IL QUESTIONARIO NON HA RIGHE DA ELABORARE",""))</f>
        <v>ATTENZIONE → IL QUESTIONARIO DA ELABORARE NON E' PRESENTE OPPURE NON INCOLLATO NELLA GIUSTA POSIZIONE</v>
      </c>
      <c r="H1" s="27"/>
      <c r="I1" s="27"/>
      <c r="J1" s="27"/>
      <c r="K1" s="27"/>
      <c r="L1" s="27"/>
      <c r="M1" s="27"/>
      <c r="N1" s="27"/>
      <c r="O1" s="27"/>
      <c r="P1" s="27"/>
      <c r="Q1" s="3"/>
    </row>
    <row r="2" spans="1:17" ht="24" customHeight="1" x14ac:dyDescent="0.3">
      <c r="A2" s="19">
        <f ca="1">COUNT(INDIRECT("Questionario!A2:A"&amp;Lim_inf_righe))</f>
        <v>10</v>
      </c>
      <c r="B2" s="20"/>
      <c r="C2" s="20"/>
      <c r="D2" s="20"/>
      <c r="E2" s="21">
        <f ca="1">IF(SUM(E35,E28,E27,E26,E25,E18,E17,E9,E8,E7)&lt;&gt;0,SUM(E35,E28,E27,E26,E25,E18,E17,E9,E8,E7)/COUNT(E7:E35,"&gt;0"),"")</f>
        <v>4.6800000000000006</v>
      </c>
      <c r="F2" s="3"/>
      <c r="G2" s="18"/>
      <c r="H2" s="18"/>
      <c r="I2" s="18"/>
      <c r="J2" s="18"/>
      <c r="K2" s="18"/>
      <c r="L2" s="18"/>
      <c r="M2" s="18"/>
      <c r="N2" s="18"/>
      <c r="O2" s="18"/>
      <c r="P2" s="18"/>
      <c r="Q2" s="3"/>
    </row>
    <row r="3" spans="1:17" x14ac:dyDescent="0.3">
      <c r="A3" s="4"/>
      <c r="B3" s="4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</row>
    <row r="4" spans="1:17" x14ac:dyDescent="0.3">
      <c r="A4" s="5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</row>
    <row r="5" spans="1:17" ht="47.25" customHeight="1" x14ac:dyDescent="0.3">
      <c r="A5" s="5"/>
      <c r="B5" s="6"/>
      <c r="C5" s="7" t="s">
        <v>2</v>
      </c>
      <c r="D5" s="7" t="s">
        <v>3</v>
      </c>
      <c r="E5" s="7" t="s">
        <v>4</v>
      </c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</row>
    <row r="6" spans="1:17" ht="15.6" x14ac:dyDescent="0.3">
      <c r="A6" s="8" t="s">
        <v>5</v>
      </c>
      <c r="B6" s="6"/>
      <c r="C6" s="9"/>
      <c r="D6" s="9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</row>
    <row r="7" spans="1:17" ht="28.8" x14ac:dyDescent="0.3">
      <c r="A7" s="10" t="s">
        <v>6</v>
      </c>
      <c r="B7" s="3"/>
      <c r="C7" s="11">
        <f ca="1">COUNTA(INDIRECT("Questionario!F2:F"&amp;Lim_inf_righe))</f>
        <v>10</v>
      </c>
      <c r="D7" s="3" cm="1">
        <f t="array" aca="1" ref="D7" ca="1">SUM(VALUE(MID(IF(INDIRECT("Questionario!F2:F"&amp;Lim_inf_righe)&lt;&gt;"",INDIRECT("Questionario!F2:F"&amp;Lim_inf_righe),"0"),1,1)))</f>
        <v>47</v>
      </c>
      <c r="E7" s="12">
        <f ca="1">IF(C7&lt;&gt;0,D7/C7,"")</f>
        <v>4.7</v>
      </c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</row>
    <row r="8" spans="1:17" ht="43.2" x14ac:dyDescent="0.3">
      <c r="A8" s="10" t="s">
        <v>7</v>
      </c>
      <c r="B8" s="3"/>
      <c r="C8" s="11">
        <f ca="1">COUNTA(INDIRECT("Questionario!G2:G"&amp;Lim_inf_righe))</f>
        <v>10</v>
      </c>
      <c r="D8" s="3" cm="1">
        <f t="array" aca="1" ref="D8" ca="1">SUM(VALUE(MID(IF(INDIRECT("Questionario!G2:G"&amp;Lim_inf_righe)&lt;&gt;"",INDIRECT("Questionario!G2:G"&amp;Lim_inf_righe),"0"),1,1)))</f>
        <v>46</v>
      </c>
      <c r="E8" s="12">
        <f t="shared" ref="E8:E9" ca="1" si="0">IF(C8&lt;&gt;0,D8/C8,"")</f>
        <v>4.5999999999999996</v>
      </c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</row>
    <row r="9" spans="1:17" x14ac:dyDescent="0.3">
      <c r="A9" s="10" t="s">
        <v>8</v>
      </c>
      <c r="B9" s="3"/>
      <c r="C9" s="11">
        <f ca="1">COUNTA(INDIRECT("Questionario!H2:H"&amp;Lim_inf_righe))</f>
        <v>10</v>
      </c>
      <c r="D9" s="3" cm="1">
        <f t="array" aca="1" ref="D9" ca="1">SUM(VALUE(MID(IF(INDIRECT("Questionario!H2:H"&amp;Lim_inf_righe)&lt;&gt;"",INDIRECT("Questionario!H2:H"&amp;Lim_inf_righe),"0"),1,1)))</f>
        <v>47</v>
      </c>
      <c r="E9" s="12">
        <f t="shared" ca="1" si="0"/>
        <v>4.7</v>
      </c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</row>
    <row r="10" spans="1:17" x14ac:dyDescent="0.3">
      <c r="A10" s="10"/>
      <c r="B10" s="3"/>
      <c r="C10" s="11"/>
      <c r="D10" s="3"/>
      <c r="E10" s="1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</row>
    <row r="11" spans="1:17" x14ac:dyDescent="0.3">
      <c r="A11" s="10"/>
      <c r="B11" s="3"/>
      <c r="C11" s="11"/>
      <c r="D11" s="3"/>
      <c r="E11" s="1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</row>
    <row r="12" spans="1:17" x14ac:dyDescent="0.3">
      <c r="A12" s="10"/>
      <c r="B12" s="3"/>
      <c r="C12" s="11"/>
      <c r="D12" s="3"/>
      <c r="E12" s="1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</row>
    <row r="13" spans="1:17" x14ac:dyDescent="0.3">
      <c r="A13" s="5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</row>
    <row r="14" spans="1:17" x14ac:dyDescent="0.3">
      <c r="A14" s="5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</row>
    <row r="15" spans="1:17" ht="43.2" x14ac:dyDescent="0.3">
      <c r="A15" s="5"/>
      <c r="B15" s="3"/>
      <c r="C15" s="7" t="s">
        <v>2</v>
      </c>
      <c r="D15" s="7" t="s">
        <v>3</v>
      </c>
      <c r="E15" s="7" t="s">
        <v>4</v>
      </c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</row>
    <row r="16" spans="1:17" ht="15.6" x14ac:dyDescent="0.3">
      <c r="A16" s="14" t="s">
        <v>9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</row>
    <row r="17" spans="1:17" ht="28.8" x14ac:dyDescent="0.3">
      <c r="A17" s="10" t="s">
        <v>10</v>
      </c>
      <c r="B17" s="3"/>
      <c r="C17" s="11">
        <f ca="1">COUNTA(INDIRECT("Questionario!I2:I"&amp;Lim_inf_righe))</f>
        <v>10</v>
      </c>
      <c r="D17" s="3" cm="1">
        <f t="array" aca="1" ref="D17" ca="1">SUM(VALUE(MID(IF(INDIRECT("Questionario!I2:I"&amp;Lim_inf_righe)&lt;&gt;"",INDIRECT("Questionario!I2:I"&amp;Lim_inf_righe),"0"),1,1)))</f>
        <v>48</v>
      </c>
      <c r="E17" s="12">
        <f ca="1">IF(C17&lt;&gt;0,D17/C17,"")</f>
        <v>4.8</v>
      </c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</row>
    <row r="18" spans="1:17" ht="43.2" x14ac:dyDescent="0.3">
      <c r="A18" s="10" t="s">
        <v>11</v>
      </c>
      <c r="B18" s="3"/>
      <c r="C18" s="11">
        <f ca="1">COUNTA(INDIRECT("Questionario!J2:J"&amp;Lim_inf_righe))</f>
        <v>10</v>
      </c>
      <c r="D18" s="3" cm="1">
        <f t="array" aca="1" ref="D18" ca="1">SUM(VALUE(MID(IF(INDIRECT("Questionario!J2:J"&amp;Lim_inf_righe)&lt;&gt;"",INDIRECT("Questionario!J2:J"&amp;Lim_inf_righe),"0"),1,1)))</f>
        <v>46</v>
      </c>
      <c r="E18" s="12">
        <f ca="1">IF(C18&lt;&gt;0,D18/C18,"")</f>
        <v>4.5999999999999996</v>
      </c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</row>
    <row r="19" spans="1:17" x14ac:dyDescent="0.3">
      <c r="A19" s="10"/>
      <c r="B19" s="3"/>
      <c r="C19" s="11"/>
      <c r="D19" s="3"/>
      <c r="E19" s="1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</row>
    <row r="20" spans="1:17" x14ac:dyDescent="0.3">
      <c r="A20" s="10"/>
      <c r="B20" s="3"/>
      <c r="C20" s="11"/>
      <c r="D20" s="3"/>
      <c r="E20" s="1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</row>
    <row r="21" spans="1:17" x14ac:dyDescent="0.3">
      <c r="A21" s="10"/>
      <c r="B21" s="3"/>
      <c r="C21" s="11"/>
      <c r="D21" s="3"/>
      <c r="E21" s="1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</row>
    <row r="22" spans="1:17" x14ac:dyDescent="0.3">
      <c r="A22" s="10"/>
      <c r="B22" s="3"/>
      <c r="C22" s="11"/>
      <c r="D22" s="3"/>
      <c r="E22" s="1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</row>
    <row r="23" spans="1:17" ht="43.2" x14ac:dyDescent="0.3">
      <c r="A23" s="5"/>
      <c r="B23" s="3"/>
      <c r="C23" s="7" t="s">
        <v>2</v>
      </c>
      <c r="D23" s="7" t="s">
        <v>3</v>
      </c>
      <c r="E23" s="7" t="s">
        <v>4</v>
      </c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</row>
    <row r="24" spans="1:17" ht="15.6" x14ac:dyDescent="0.3">
      <c r="A24" s="15" t="s">
        <v>12</v>
      </c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</row>
    <row r="25" spans="1:17" ht="28.8" x14ac:dyDescent="0.3">
      <c r="A25" s="10" t="s">
        <v>13</v>
      </c>
      <c r="B25" s="3"/>
      <c r="C25" s="11">
        <f ca="1">COUNTA(INDIRECT("Questionario!K2:K"&amp;Lim_inf_righe))</f>
        <v>10</v>
      </c>
      <c r="D25" s="3" cm="1">
        <f t="array" aca="1" ref="D25" ca="1">SUM(VALUE(MID(IF(INDIRECT("Questionario!K2:K"&amp;Lim_inf_righe)&lt;&gt;"",INDIRECT("Questionario!K2:K"&amp;Lim_inf_righe),"0"),1,1)))</f>
        <v>49</v>
      </c>
      <c r="E25" s="12">
        <f ca="1">IF(C25&lt;&gt;0,D25/C25,"")</f>
        <v>4.9000000000000004</v>
      </c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</row>
    <row r="26" spans="1:17" x14ac:dyDescent="0.3">
      <c r="A26" s="10" t="s">
        <v>14</v>
      </c>
      <c r="B26" s="3"/>
      <c r="C26" s="11">
        <f ca="1">COUNTA(INDIRECT("Questionario!L2:L"&amp;Lim_inf_righe))</f>
        <v>10</v>
      </c>
      <c r="D26" s="3" cm="1">
        <f t="array" aca="1" ref="D26" ca="1">SUM(VALUE(MID(IF(INDIRECT("Questionario!L2:L"&amp;Lim_inf_righe)&lt;&gt;"",INDIRECT("Questionario!L2:L"&amp;Lim_inf_righe),"0"),1,1)))</f>
        <v>45</v>
      </c>
      <c r="E26" s="12">
        <f t="shared" ref="E26:E28" ca="1" si="1">IF(C26&lt;&gt;0,D26/C26,"")</f>
        <v>4.5</v>
      </c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</row>
    <row r="27" spans="1:17" ht="28.8" x14ac:dyDescent="0.3">
      <c r="A27" s="10" t="s">
        <v>15</v>
      </c>
      <c r="B27" s="3"/>
      <c r="C27" s="11">
        <f ca="1">COUNTA(INDIRECT("Questionario!M2:M"&amp;Lim_inf_righe))</f>
        <v>10</v>
      </c>
      <c r="D27" s="3" cm="1">
        <f t="array" aca="1" ref="D27" ca="1">SUM(VALUE(MID(IF(INDIRECT("Questionario!M2:M"&amp;Lim_inf_righe)&lt;&gt;"",INDIRECT("Questionario!M2:M"&amp;Lim_inf_righe),"0"),1,1)))</f>
        <v>44</v>
      </c>
      <c r="E27" s="12">
        <f t="shared" ca="1" si="1"/>
        <v>4.4000000000000004</v>
      </c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</row>
    <row r="28" spans="1:17" ht="43.2" x14ac:dyDescent="0.3">
      <c r="A28" s="10" t="s">
        <v>16</v>
      </c>
      <c r="B28" s="3"/>
      <c r="C28" s="11">
        <f ca="1">COUNTA(INDIRECT("Questionario!N2:N"&amp;Lim_inf_righe))</f>
        <v>10</v>
      </c>
      <c r="D28" s="3" cm="1">
        <f t="array" aca="1" ref="D28" ca="1">SUM(VALUE(MID(IF(INDIRECT("Questionario!N2:N"&amp;Lim_inf_righe)&lt;&gt;"",INDIRECT("Questionario!N2:N"&amp;Lim_inf_righe),"0"),1,1)))</f>
        <v>48</v>
      </c>
      <c r="E28" s="12">
        <f t="shared" ca="1" si="1"/>
        <v>4.8</v>
      </c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</row>
    <row r="29" spans="1:17" x14ac:dyDescent="0.3">
      <c r="A29" s="10"/>
      <c r="B29" s="3"/>
      <c r="C29" s="11"/>
      <c r="D29" s="3"/>
      <c r="E29" s="1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</row>
    <row r="30" spans="1:17" x14ac:dyDescent="0.3">
      <c r="A30" s="10"/>
      <c r="B30" s="3"/>
      <c r="C30" s="11"/>
      <c r="D30" s="3"/>
      <c r="E30" s="1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</row>
    <row r="31" spans="1:17" x14ac:dyDescent="0.3">
      <c r="A31" s="10"/>
      <c r="B31" s="3"/>
      <c r="C31" s="11"/>
      <c r="D31" s="3"/>
      <c r="E31" s="1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</row>
    <row r="32" spans="1:17" x14ac:dyDescent="0.3">
      <c r="A32" s="10"/>
      <c r="B32" s="3"/>
      <c r="C32" s="11"/>
      <c r="D32" s="3"/>
      <c r="E32" s="1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</row>
    <row r="33" spans="1:17" ht="43.2" x14ac:dyDescent="0.3">
      <c r="A33" s="5"/>
      <c r="B33" s="3"/>
      <c r="C33" s="7" t="s">
        <v>2</v>
      </c>
      <c r="D33" s="7" t="s">
        <v>3</v>
      </c>
      <c r="E33" s="7" t="s">
        <v>4</v>
      </c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</row>
    <row r="34" spans="1:17" ht="15.6" x14ac:dyDescent="0.3">
      <c r="A34" s="15" t="s">
        <v>17</v>
      </c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</row>
    <row r="35" spans="1:17" ht="28.8" x14ac:dyDescent="0.3">
      <c r="A35" s="10" t="s">
        <v>18</v>
      </c>
      <c r="B35" s="3"/>
      <c r="C35" s="11">
        <f ca="1">COUNTA(INDIRECT("Questionario!O2:O"&amp;Lim_inf_righe))</f>
        <v>10</v>
      </c>
      <c r="D35" s="3" cm="1">
        <f t="array" aca="1" ref="D35" ca="1">SUM(VALUE(MID(IF(INDIRECT("Questionario!O2:O"&amp;Lim_inf_righe)&lt;&gt;"",INDIRECT("Questionario!O2:O"&amp;Lim_inf_righe),"0"),1,1)))</f>
        <v>48</v>
      </c>
      <c r="E35" s="12">
        <f t="shared" ref="E35" ca="1" si="2">IF(C35&lt;&gt;0,D35/C35,"")</f>
        <v>4.8</v>
      </c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</row>
    <row r="36" spans="1:17" x14ac:dyDescent="0.3">
      <c r="A36" s="5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</row>
    <row r="37" spans="1:17" x14ac:dyDescent="0.3">
      <c r="A37" s="5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</row>
    <row r="38" spans="1:17" x14ac:dyDescent="0.3">
      <c r="A38" s="5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</row>
    <row r="39" spans="1:17" hidden="1" x14ac:dyDescent="0.3">
      <c r="A39" s="5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</row>
    <row r="40" spans="1:17" hidden="1" x14ac:dyDescent="0.3">
      <c r="A40" s="16" t="s">
        <v>19</v>
      </c>
      <c r="B40" s="17">
        <v>5000</v>
      </c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</row>
    <row r="41" spans="1:17" hidden="1" x14ac:dyDescent="0.3">
      <c r="A41" s="5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</row>
    <row r="45" spans="1:17" x14ac:dyDescent="0.3">
      <c r="A45" s="1"/>
    </row>
  </sheetData>
  <sheetProtection algorithmName="SHA-512" hashValue="mUSAu5NAC2qgnwd16t9pfx59xojRSlVH6GuumZzv9bSXMLlHj7REOKQeIWaTSh1afAmRJJ2b1AZDr80XAJnkpA==" saltValue="gdLx+RhVDc9MR67enUKw/A==" spinCount="100000" sheet="1" objects="1" scenarios="1"/>
  <mergeCells count="1">
    <mergeCell ref="G1:P1"/>
  </mergeCells>
  <conditionalFormatting sqref="G1:P1">
    <cfRule type="expression" dxfId="1" priority="1">
      <formula>$A$2=0</formula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C7D2C35C-ECD9-4C93-AD02-22F61DC62BA0}">
            <xm:f>OR(Questionario!A1&lt;&gt;"ID",Questionario!B1&lt;&gt;"Ora di inizio",Questionario!C1&lt;&gt;"Ora di completamento",Questionario!D1&lt;&gt;"Posta elettronica",Questionario!E1&lt;&gt;"Nome",Questionario!F1&lt;&gt;"Gli argomenti affrontati hanno soddisfatto le aspettative",Questionario!G1&lt;&gt;"Utilità per il suo lavoro/studio/ricerca/cultura personale",Questionario!H1&lt;&gt;"Qualità delle informazioni fornite ",Questionario!I1&lt;&gt;"Chiarezza nell'esposizione dei relatori e/o moderatori",Questionario!J1&lt;&gt;"Organizzazione del dibattito e degli interventi e qualità delle risposte date in caso di dibattito ",Questionario!K1&lt;&gt;"Adeguatezza della durata dell'evento",Questionario!L1&lt;&gt;"Gestione del tempo a disposizione",Questionario!M1&lt;&gt;"Qualità del materiale distribuito, particolarità dei siti visitati",Questionario!N1&lt;&gt;"Sede dell'evento (facilità di raggiungimento, decoro, funzionalità) e servizi offerti",Questionario!O1&lt;&gt;"Valutazione dell'evento nel suo insieme")</xm:f>
            <x14:dxf>
              <fill>
                <patternFill>
                  <bgColor rgb="FFFF0000"/>
                </patternFill>
              </fill>
            </x14:dxf>
          </x14:cfRule>
          <xm:sqref>G1:P1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0065D1-8968-42A1-A7FC-2E8AC8EC9E40}">
  <dimension ref="A1:B4"/>
  <sheetViews>
    <sheetView tabSelected="1" workbookViewId="0">
      <selection activeCell="B6" sqref="B6"/>
    </sheetView>
  </sheetViews>
  <sheetFormatPr defaultRowHeight="14.4" x14ac:dyDescent="0.3"/>
  <cols>
    <col min="1" max="1" width="20.33203125" customWidth="1"/>
    <col min="2" max="2" width="141.88671875" customWidth="1"/>
  </cols>
  <sheetData>
    <row r="1" spans="1:2" ht="20.100000000000001" customHeight="1" x14ac:dyDescent="0.3">
      <c r="A1" s="25" t="s">
        <v>20</v>
      </c>
      <c r="B1" s="26" t="s">
        <v>48</v>
      </c>
    </row>
    <row r="2" spans="1:2" ht="20.100000000000001" customHeight="1" x14ac:dyDescent="0.3">
      <c r="A2" s="25" t="s">
        <v>21</v>
      </c>
      <c r="B2" s="26" t="s">
        <v>49</v>
      </c>
    </row>
    <row r="3" spans="1:2" ht="20.100000000000001" customHeight="1" x14ac:dyDescent="0.3">
      <c r="A3" s="25" t="s">
        <v>22</v>
      </c>
      <c r="B3" s="26" t="s">
        <v>50</v>
      </c>
    </row>
    <row r="4" spans="1:2" ht="20.100000000000001" customHeight="1" x14ac:dyDescent="0.3">
      <c r="A4" s="25" t="s">
        <v>23</v>
      </c>
      <c r="B4" s="26" t="s">
        <v>51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9F739A672A9944B808384665D07BC49" ma:contentTypeVersion="4" ma:contentTypeDescription="Creare un nuovo documento." ma:contentTypeScope="" ma:versionID="35a5b12f30fb2b4557e8a6a678107d57">
  <xsd:schema xmlns:xsd="http://www.w3.org/2001/XMLSchema" xmlns:xs="http://www.w3.org/2001/XMLSchema" xmlns:p="http://schemas.microsoft.com/office/2006/metadata/properties" xmlns:ns2="0e8eed42-bec7-40d5-b1cc-71a493864732" xmlns:ns3="2ab33769-4b50-406e-81ac-743eb5b0a9b7" targetNamespace="http://schemas.microsoft.com/office/2006/metadata/properties" ma:root="true" ma:fieldsID="27caecf5d9690d7ae74cf5e08681ae58" ns2:_="" ns3:_="">
    <xsd:import namespace="0e8eed42-bec7-40d5-b1cc-71a493864732"/>
    <xsd:import namespace="2ab33769-4b50-406e-81ac-743eb5b0a9b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e8eed42-bec7-40d5-b1cc-71a49386473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b33769-4b50-406e-81ac-743eb5b0a9b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996CF8D-411D-467A-8B13-657E471293A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e8eed42-bec7-40d5-b1cc-71a493864732"/>
    <ds:schemaRef ds:uri="2ab33769-4b50-406e-81ac-743eb5b0a9b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112E735-09F1-4652-8E59-1AEAD7168806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887EC206-7290-4227-813A-69724DE9E25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1</vt:i4>
      </vt:variant>
    </vt:vector>
  </HeadingPairs>
  <TitlesOfParts>
    <vt:vector size="4" baseType="lpstr">
      <vt:lpstr>Questionario</vt:lpstr>
      <vt:lpstr>Elaborazione</vt:lpstr>
      <vt:lpstr>Dettagli evento</vt:lpstr>
      <vt:lpstr>Lim_inf_righe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alexia.giovannetti</dc:creator>
  <cp:keywords/>
  <dc:description/>
  <cp:lastModifiedBy>Alexia Giovannetti (CREA-AN)</cp:lastModifiedBy>
  <cp:revision/>
  <dcterms:created xsi:type="dcterms:W3CDTF">2022-09-14T08:16:28Z</dcterms:created>
  <dcterms:modified xsi:type="dcterms:W3CDTF">2025-01-30T11:39:20Z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42aa342-8706-4288-bd11-ebb85995028c_Enabled">
    <vt:lpwstr>True</vt:lpwstr>
  </property>
  <property fmtid="{D5CDD505-2E9C-101B-9397-08002B2CF9AE}" pid="3" name="MSIP_Label_f42aa342-8706-4288-bd11-ebb85995028c_SiteId">
    <vt:lpwstr>72f988bf-86f1-41af-91ab-2d7cd011db47</vt:lpwstr>
  </property>
  <property fmtid="{D5CDD505-2E9C-101B-9397-08002B2CF9AE}" pid="4" name="MSIP_Label_f42aa342-8706-4288-bd11-ebb85995028c_Owner">
    <vt:lpwstr>qinzen@microsoft.com</vt:lpwstr>
  </property>
  <property fmtid="{D5CDD505-2E9C-101B-9397-08002B2CF9AE}" pid="5" name="MSIP_Label_f42aa342-8706-4288-bd11-ebb85995028c_SetDate">
    <vt:lpwstr>2018-05-23T11:41:12.6969027Z</vt:lpwstr>
  </property>
  <property fmtid="{D5CDD505-2E9C-101B-9397-08002B2CF9AE}" pid="6" name="MSIP_Label_f42aa342-8706-4288-bd11-ebb85995028c_Name">
    <vt:lpwstr>General</vt:lpwstr>
  </property>
  <property fmtid="{D5CDD505-2E9C-101B-9397-08002B2CF9AE}" pid="7" name="MSIP_Label_f42aa342-8706-4288-bd11-ebb85995028c_Application">
    <vt:lpwstr>Microsoft Azure Information Protection</vt:lpwstr>
  </property>
  <property fmtid="{D5CDD505-2E9C-101B-9397-08002B2CF9AE}" pid="8" name="MSIP_Label_f42aa342-8706-4288-bd11-ebb85995028c_Extended_MSFT_Method">
    <vt:lpwstr>Automatic</vt:lpwstr>
  </property>
  <property fmtid="{D5CDD505-2E9C-101B-9397-08002B2CF9AE}" pid="9" name="Sensitivity">
    <vt:lpwstr>General</vt:lpwstr>
  </property>
  <property fmtid="{D5CDD505-2E9C-101B-9397-08002B2CF9AE}" pid="10" name="ContentTypeId">
    <vt:lpwstr>0x01010099F739A672A9944B808384665D07BC49</vt:lpwstr>
  </property>
</Properties>
</file>